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Conto economico" sheetId="1" r:id="rId1"/>
    <sheet name="Stato patrimoniale" sheetId="2" r:id="rId2"/>
    <sheet name="Rendiconto finanziario" sheetId="3" r:id="rId3"/>
    <sheet name="GAS" sheetId="4" r:id="rId4"/>
    <sheet name="Energia Elettrica" sheetId="5" r:id="rId5"/>
    <sheet name="Ciclo Idrico" sheetId="6" r:id="rId6"/>
    <sheet name="Ambiente" sheetId="7" r:id="rId7"/>
    <sheet name="Altri Business" sheetId="8" r:id="rId8"/>
  </sheets>
  <definedNames/>
  <calcPr fullCalcOnLoad="1"/>
</workbook>
</file>

<file path=xl/sharedStrings.xml><?xml version="1.0" encoding="utf-8"?>
<sst xmlns="http://schemas.openxmlformats.org/spreadsheetml/2006/main" count="413" uniqueCount="171">
  <si>
    <t xml:space="preserve">€ /000 </t>
  </si>
  <si>
    <t>Note</t>
  </si>
  <si>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</si>
  <si>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</si>
  <si>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</si>
  <si>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</si>
  <si>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</si>
  <si>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</si>
  <si>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</si>
  <si>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</si>
  <si>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</si>
  <si>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</si>
  <si>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</si>
  <si>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</si>
  <si>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</si>
  <si>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</si>
  <si>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</si>
  <si>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</si>
  <si>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</si>
  <si>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</si>
  <si>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</si>
  <si>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</si>
  <si>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</si>
  <si>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</si>
  <si>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</si>
  <si>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</si>
  <si>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</si>
  <si>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</si>
  <si>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</si>
  <si>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</si>
  <si>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</si>
  <si>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</si>
  <si>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</si>
  <si>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</si>
  <si>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</si>
  <si>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</si>
  <si>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 xml:space="preserve">Lavori in corso su ordinazione </t>
  </si>
  <si>
    <t>Altre attività correnti</t>
  </si>
  <si>
    <t>Disponibilità liquide e mezzi equivalenti</t>
  </si>
  <si>
    <t>Totale attività</t>
  </si>
  <si>
    <t>Patrimonio netto e passività</t>
  </si>
  <si>
    <t>Capitale sociale e riserve</t>
  </si>
  <si>
    <t xml:space="preserve">Capitale sociale </t>
  </si>
  <si>
    <t xml:space="preserve">Riserve </t>
  </si>
  <si>
    <t>Riserva per strumenti derivati valutati al fair value </t>
  </si>
  <si>
    <t xml:space="preserve">Utile (perdita) portato a nuovo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</si>
  <si>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</si>
  <si>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</si>
  <si>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</si>
  <si>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</si>
  <si>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</si>
  <si>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>Finanziamenti – scadenti oltre l’esercizio successivo</t>
  </si>
  <si>
    <t xml:space="preserve">Trattamento fine rapporto ed altri benefici </t>
  </si>
  <si>
    <t>Fondi per rischi ed oneri</t>
  </si>
  <si>
    <t>Passività fiscali differite</t>
  </si>
  <si>
    <t>Debiti per locazioni finanziarie – scadenti oltre l’esercizio successivo</t>
  </si>
  <si>
    <t>Passività correnti</t>
  </si>
  <si>
    <t>Banche e finanziamenti – scadenti entro l’esercizio successivo</t>
  </si>
  <si>
    <t>Debiti commerciali</t>
  </si>
  <si>
    <t>Debiti tributari</t>
  </si>
  <si>
    <t>Altre passività correnti</t>
  </si>
  <si>
    <t>Totale passività</t>
  </si>
  <si>
    <t>Totale patrimonio netto e passività</t>
  </si>
  <si>
    <t>Attività di gestione</t>
  </si>
  <si>
    <t>Cash flow</t>
  </si>
  <si>
    <t>Utile di gruppo e di terzi</t>
  </si>
  <si>
    <t>Ammortamento e svalutazione immobilizzazioni materiali</t>
  </si>
  <si>
    <t>Ammortamento e svalutazione attività immateriali</t>
  </si>
  <si>
    <t xml:space="preserve">Totale cash flow </t>
  </si>
  <si>
    <t>Variazione imposte anticipate e differite</t>
  </si>
  <si>
    <t>Trattamento di fine rapporto e altri benefici:</t>
  </si>
  <si>
    <t>Fondi per rischi ed oneri:</t>
  </si>
  <si>
    <t>Capitale circolante</t>
  </si>
  <si>
    <t>Variazione crediti commerciali</t>
  </si>
  <si>
    <t>Variazioni rimanenze</t>
  </si>
  <si>
    <t>Variazione altre attività correnti</t>
  </si>
  <si>
    <t>Variazione debiti commerciali</t>
  </si>
  <si>
    <t>Variazione debiti tributari</t>
  </si>
  <si>
    <t>Variazione altre passività correnti</t>
  </si>
  <si>
    <t>Variazione capitale circolante</t>
  </si>
  <si>
    <t>Disponibilità generate dall'attività di gestione</t>
  </si>
  <si>
    <t>Attività di investimento</t>
  </si>
  <si>
    <t>Disinvestimento/(investimento) in immobilizzazioni materiali al</t>
  </si>
  <si>
    <t>netto degli investimenti/disinvestimenti netti</t>
  </si>
  <si>
    <t>Disinvestimento/(investimento) in attività immateriali al</t>
  </si>
  <si>
    <t>Avviamento</t>
  </si>
  <si>
    <t>Investimenti in partecipazioni al netto dei disinvestimenti</t>
  </si>
  <si>
    <t>Disponibilità generate/(assorbite) dall'attività di investimento</t>
  </si>
  <si>
    <t>Attività di finanziamento</t>
  </si>
  <si>
    <t>Finanziamenti a medio/lungo termine</t>
  </si>
  <si>
    <t>Variazione delle voci di patrimonio netto</t>
  </si>
  <si>
    <t>Dividendi distribuiti</t>
  </si>
  <si>
    <t>Variazione dei debiti per locazioni finanziarie</t>
  </si>
  <si>
    <t>Variazioni strumenti finanziari - derivati</t>
  </si>
  <si>
    <t>Disponibilità generate/(assorbite) dall'attività di finanziamento</t>
  </si>
  <si>
    <t>(a+b+c)</t>
  </si>
  <si>
    <t>Variazione della posizione finanziaria netta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</si>
  <si>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</si>
  <si>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</si>
  <si>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</si>
  <si>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</si>
  <si>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</si>
  <si>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</si>
  <si>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</si>
  <si>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</si>
  <si>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</si>
  <si>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Conto economico(mln/€)</t>
  </si>
  <si>
    <t>(mln/€)</t>
  </si>
  <si>
    <t>Margine operativo lordo area</t>
  </si>
  <si>
    <t>Margine operativo lordo gruppo</t>
  </si>
  <si>
    <t>Peso percentuale</t>
  </si>
  <si>
    <t>Conto economico (mln/€)</t>
  </si>
  <si>
    <t>Acquedotto</t>
  </si>
  <si>
    <t>Fognatura</t>
  </si>
  <si>
    <t>Depurazione</t>
  </si>
  <si>
    <t>Dati Quantitativi (migliaia di tonnellate)</t>
  </si>
  <si>
    <t>Rifiuti urbani</t>
  </si>
  <si>
    <t>Discariche</t>
  </si>
  <si>
    <t>Termovalorizzatori</t>
  </si>
  <si>
    <t>Impianti di selezione</t>
  </si>
  <si>
    <t>Impianti di compostaggio</t>
  </si>
  <si>
    <t>Altro</t>
  </si>
  <si>
    <t>Teleriscaldamento</t>
  </si>
  <si>
    <t>Volumi calore distribuiti (Gwht)</t>
  </si>
  <si>
    <t>Illuminazione pubblica</t>
  </si>
  <si>
    <t>Punti luce (migliaia)</t>
  </si>
  <si>
    <t>Comuni serviti</t>
  </si>
  <si>
    <t>Strumenti finanziari – Derivati</t>
  </si>
  <si>
    <t>accantonamenti / (utilizzi)</t>
  </si>
  <si>
    <r>
      <t xml:space="preserve">Totale </t>
    </r>
    <r>
      <rPr>
        <b/>
        <i/>
        <sz val="9"/>
        <rFont val="Arial"/>
        <family val="2"/>
      </rPr>
      <t>cash flow</t>
    </r>
    <r>
      <rPr>
        <b/>
        <sz val="9"/>
        <rFont val="Arial"/>
        <family val="2"/>
      </rPr>
      <t xml:space="preserve"> prima delle variazioni del capitale circolante netto</t>
    </r>
  </si>
  <si>
    <t>(a</t>
  </si>
  <si>
    <t>(b</t>
  </si>
  <si>
    <t>(c</t>
  </si>
  <si>
    <t>Volumi venduti (Gwh)</t>
  </si>
  <si>
    <t>+0,3 p.p.</t>
  </si>
  <si>
    <t>Volumi venduti (milioni di mcubi)*</t>
  </si>
  <si>
    <t>9.1</t>
  </si>
  <si>
    <t>Ripristino di valore di immobilizzazioni tecniche</t>
  </si>
  <si>
    <t xml:space="preserve">Stato patrimoniale  (€/000) </t>
  </si>
  <si>
    <t>Partecipazioni e titoli</t>
  </si>
  <si>
    <t>Altre attività non correnti</t>
  </si>
  <si>
    <t>Altre passività non correnti</t>
  </si>
  <si>
    <t>Posizione finanziaria a breve di inizio periodo</t>
  </si>
  <si>
    <t>Posizione finanziaria a breve finale</t>
  </si>
  <si>
    <t>2005*</t>
  </si>
  <si>
    <t>31-dic-2005*</t>
  </si>
  <si>
    <t>Variazione dei crediti immobilizzati</t>
  </si>
  <si>
    <t>Variazione di quote correnti di finanziamenti a medio/lungo termine</t>
  </si>
  <si>
    <t>*Pro forma per effetto dell'integrazione di META</t>
  </si>
  <si>
    <t>- di cui volumi Trading</t>
  </si>
  <si>
    <t>Volumi distribuiti (milioni di mc)</t>
  </si>
  <si>
    <t>Volumi venduti (milioni di mc)</t>
  </si>
  <si>
    <t>-5,5 p.p.</t>
  </si>
  <si>
    <t>-6,0 p.p.</t>
  </si>
  <si>
    <t>Volumi venduti (Gw/h)</t>
  </si>
  <si>
    <t>+3,3 p.p.</t>
  </si>
  <si>
    <t>31-dic-05*</t>
  </si>
  <si>
    <t>Volumi fatturati (milioni di mc):</t>
  </si>
  <si>
    <t>Volumi venduti (milioni di mc):</t>
  </si>
  <si>
    <t>-1,8 p.p.</t>
  </si>
  <si>
    <t>-0,6 p.p.</t>
  </si>
  <si>
    <t>-</t>
  </si>
  <si>
    <t>Rifiuti speciali da mercato</t>
  </si>
  <si>
    <t>Rifiuti trattati in impianti del Gruppo</t>
  </si>
  <si>
    <t>Impianti di inertizzazione e chimico-fisici</t>
  </si>
  <si>
    <t>-4,9 p.p.</t>
  </si>
  <si>
    <t>-5,7 p.p.</t>
  </si>
  <si>
    <t>-0,5 p.p.</t>
  </si>
  <si>
    <t>-0,4 p.p.</t>
  </si>
  <si>
    <t xml:space="preserve">Conto economico consolidato                        </t>
  </si>
  <si>
    <t xml:space="preserve">Rendiconto finanziario consolidato                                             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</si>
</sst>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[$-410]dddd\ d\ mmmm\ yyyy"/>
    <numFmt numFmtId="179" formatCode="0.000"/>
    <numFmt numFmtId="180" formatCode="0.0"/>
    <numFmt numFmtId="181" formatCode="#,##0;\(#,##0.0\)"/>
    <numFmt numFmtId="182" formatCode="#,##0.0;\(#,##0.00\)"/>
    <numFmt numFmtId="183" formatCode="0.000%"/>
    <numFmt numFmtId="184" formatCode="0.0%"/>
    <numFmt numFmtId="185" formatCode="#,##0.0"/>
    <numFmt numFmtId="186" formatCode="\+#,##0;\-#,##0"/>
    <numFmt numFmtId="187" formatCode="\+#,##0.0;\-#,##0.0"/>
    <numFmt numFmtId="188" formatCode="\+0.0%;\-0.0%"/>
    <numFmt numFmtId="189" formatCode="\+#,##0.00;\-#,##0.00"/>
    <numFmt numFmtId="190" formatCode="\+#,##0.000;\-#,##0.000"/>
    <numFmt numFmtId="191" formatCode="#,##0.0;\-#,##0.0"/>
    <numFmt numFmtId="192" formatCode="\+0.0"/>
    <numFmt numFmtId="193" formatCode="\+0.0%"/>
    <numFmt numFmtId="194" formatCode="0.0%;\(0.0%\)"/>
    <numFmt numFmtId="195" formatCode="\+0.0%;\(0.0%\)"/>
    <numFmt numFmtId="196" formatCode="\+#,##0.0;\(#,##0.0\)"/>
    <numFmt numFmtId="197" formatCode="_-[$€]* #,##0.00_-;\-[$€]* #,##0.00_-;_-[$€]* &quot;-&quot;??_-;_-@_-"/>
    <numFmt numFmtId="198" formatCode="_-[$€]* #,##0.000_-;\-[$€]* #,##0.000_-;_-[$€]* &quot;-&quot;??_-;_-@_-"/>
    <numFmt numFmtId="199" formatCode="_-* #,##0.0_-;\-* #,##0.0_-;_-* &quot;-&quot;??_-;_-@_-"/>
  </numFmts>
  <fonts count="21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0"/>
    </font>
    <font>
      <i/>
      <sz val="9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37" fontId="2" fillId="2" borderId="1" xfId="18" applyFont="1" applyFill="1" applyBorder="1" applyAlignment="1" applyProtection="1">
      <alignment horizontal="left" vertical="center"/>
      <protection hidden="1"/>
    </xf>
    <xf numFmtId="37" fontId="3" fillId="2" borderId="1" xfId="18" applyFont="1" applyFill="1" applyBorder="1" applyAlignment="1">
      <alignment horizontal="center" vertical="center"/>
      <protection/>
    </xf>
    <xf numFmtId="172" fontId="3" fillId="2" borderId="1" xfId="18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8" applyFont="1" applyFill="1" applyBorder="1" applyAlignment="1" applyProtection="1">
      <alignment horizontal="left" vertical="center" wrapText="1"/>
      <protection hidden="1"/>
    </xf>
    <xf numFmtId="37" fontId="3" fillId="3" borderId="1" xfId="18" applyFont="1" applyFill="1" applyBorder="1" applyAlignment="1">
      <alignment horizontal="center" vertical="center"/>
      <protection/>
    </xf>
    <xf numFmtId="37" fontId="4" fillId="0" borderId="0" xfId="18" applyFont="1" applyAlignment="1" applyProtection="1">
      <alignment wrapText="1"/>
      <protection hidden="1"/>
    </xf>
    <xf numFmtId="37" fontId="4" fillId="0" borderId="0" xfId="18" applyFont="1" applyAlignment="1" applyProtection="1">
      <alignment horizontal="center"/>
      <protection hidden="1"/>
    </xf>
    <xf numFmtId="37" fontId="1" fillId="0" borderId="0" xfId="18" applyFill="1" applyBorder="1" applyProtection="1">
      <alignment/>
      <protection locked="0"/>
    </xf>
    <xf numFmtId="37" fontId="4" fillId="0" borderId="0" xfId="18" applyFont="1" applyProtection="1">
      <alignment/>
      <protection hidden="1"/>
    </xf>
    <xf numFmtId="37" fontId="4" fillId="0" borderId="0" xfId="18" applyFont="1" applyAlignment="1" applyProtection="1" quotePrefix="1">
      <alignment horizontal="left" wrapText="1"/>
      <protection hidden="1"/>
    </xf>
    <xf numFmtId="37" fontId="4" fillId="0" borderId="0" xfId="18" applyFont="1" applyAlignment="1" applyProtection="1" quotePrefix="1">
      <alignment horizontal="center"/>
      <protection hidden="1"/>
    </xf>
    <xf numFmtId="37" fontId="5" fillId="0" borderId="0" xfId="18" applyFont="1" applyFill="1" applyAlignment="1" applyProtection="1">
      <alignment horizontal="right" wrapText="1"/>
      <protection hidden="1"/>
    </xf>
    <xf numFmtId="37" fontId="6" fillId="0" borderId="0" xfId="18" applyFont="1" applyFill="1" applyBorder="1" applyProtection="1">
      <alignment/>
      <protection locked="0"/>
    </xf>
    <xf numFmtId="37" fontId="2" fillId="0" borderId="0" xfId="18" applyFont="1" applyAlignment="1" applyProtection="1">
      <alignment wrapText="1"/>
      <protection hidden="1"/>
    </xf>
    <xf numFmtId="37" fontId="2" fillId="0" borderId="0" xfId="18" applyFont="1" applyAlignment="1" applyProtection="1">
      <alignment horizontal="center"/>
      <protection hidden="1"/>
    </xf>
    <xf numFmtId="37" fontId="7" fillId="0" borderId="1" xfId="18" applyFont="1" applyFill="1" applyBorder="1" applyProtection="1">
      <alignment/>
      <protection locked="0"/>
    </xf>
    <xf numFmtId="37" fontId="7" fillId="0" borderId="0" xfId="18" applyFont="1" applyFill="1" applyBorder="1" applyProtection="1">
      <alignment/>
      <protection locked="0"/>
    </xf>
    <xf numFmtId="37" fontId="4" fillId="0" borderId="0" xfId="18" applyFont="1" applyFill="1" applyAlignment="1" applyProtection="1">
      <alignment horizontal="right"/>
      <protection hidden="1"/>
    </xf>
    <xf numFmtId="37" fontId="2" fillId="0" borderId="2" xfId="18" applyFont="1" applyBorder="1" applyAlignment="1" applyProtection="1">
      <alignment wrapText="1"/>
      <protection hidden="1"/>
    </xf>
    <xf numFmtId="37" fontId="1" fillId="0" borderId="2" xfId="18" applyFill="1" applyBorder="1" applyProtection="1">
      <alignment/>
      <protection locked="0"/>
    </xf>
    <xf numFmtId="174" fontId="1" fillId="0" borderId="0" xfId="18" applyNumberFormat="1" applyFill="1" applyBorder="1" applyProtection="1">
      <alignment/>
      <protection locked="0"/>
    </xf>
    <xf numFmtId="37" fontId="3" fillId="3" borderId="1" xfId="18" applyFont="1" applyFill="1" applyBorder="1" applyAlignment="1">
      <alignment vertical="center"/>
      <protection/>
    </xf>
    <xf numFmtId="37" fontId="4" fillId="3" borderId="1" xfId="18" applyFont="1" applyFill="1" applyBorder="1" applyAlignment="1" applyProtection="1">
      <alignment horizontal="center" vertical="center"/>
      <protection hidden="1"/>
    </xf>
    <xf numFmtId="37" fontId="2" fillId="3" borderId="1" xfId="18" applyFont="1" applyFill="1" applyBorder="1" applyAlignment="1" applyProtection="1">
      <alignment horizontal="center" vertical="center"/>
      <protection hidden="1"/>
    </xf>
    <xf numFmtId="37" fontId="2" fillId="0" borderId="0" xfId="18" applyFont="1" applyFill="1" applyAlignment="1" applyProtection="1">
      <alignment vertical="center"/>
      <protection hidden="1"/>
    </xf>
    <xf numFmtId="37" fontId="2" fillId="0" borderId="0" xfId="18" applyFont="1" applyAlignment="1" applyProtection="1">
      <alignment horizontal="center" vertical="center"/>
      <protection hidden="1"/>
    </xf>
    <xf numFmtId="37" fontId="4" fillId="0" borderId="0" xfId="18" applyFont="1" applyAlignment="1" applyProtection="1">
      <alignment vertical="center"/>
      <protection hidden="1"/>
    </xf>
    <xf numFmtId="37" fontId="4" fillId="0" borderId="0" xfId="18" applyFont="1" applyFill="1" applyAlignment="1" applyProtection="1">
      <alignment vertical="center"/>
      <protection hidden="1"/>
    </xf>
    <xf numFmtId="37" fontId="4" fillId="0" borderId="0" xfId="18" applyFont="1" applyAlignment="1" applyProtection="1">
      <alignment horizontal="center" vertical="center"/>
      <protection hidden="1"/>
    </xf>
    <xf numFmtId="37" fontId="4" fillId="0" borderId="0" xfId="18" applyFont="1" applyFill="1" applyAlignment="1" applyProtection="1">
      <alignment horizontal="right" vertical="center"/>
      <protection hidden="1"/>
    </xf>
    <xf numFmtId="37" fontId="2" fillId="0" borderId="0" xfId="18" applyFont="1" applyFill="1" applyAlignment="1" applyProtection="1">
      <alignment horizontal="right" vertical="center"/>
      <protection hidden="1"/>
    </xf>
    <xf numFmtId="37" fontId="2" fillId="0" borderId="1" xfId="18" applyFont="1" applyBorder="1" applyAlignment="1" applyProtection="1">
      <alignment vertical="center"/>
      <protection hidden="1"/>
    </xf>
    <xf numFmtId="37" fontId="8" fillId="2" borderId="3" xfId="18" applyFont="1" applyFill="1" applyBorder="1" applyAlignment="1" applyProtection="1">
      <alignment vertical="center"/>
      <protection hidden="1"/>
    </xf>
    <xf numFmtId="37" fontId="2" fillId="2" borderId="3" xfId="18" applyFont="1" applyFill="1" applyBorder="1" applyAlignment="1" applyProtection="1">
      <alignment horizontal="center" vertical="center"/>
      <protection hidden="1"/>
    </xf>
    <xf numFmtId="37" fontId="2" fillId="2" borderId="3" xfId="18" applyFont="1" applyFill="1" applyBorder="1" applyAlignment="1" applyProtection="1">
      <alignment horizontal="right" vertical="center"/>
      <protection hidden="1"/>
    </xf>
    <xf numFmtId="37" fontId="3" fillId="3" borderId="1" xfId="18" applyFont="1" applyFill="1" applyBorder="1" applyAlignment="1">
      <alignment vertical="center" wrapText="1"/>
      <protection/>
    </xf>
    <xf numFmtId="0" fontId="4" fillId="3" borderId="1" xfId="18" applyNumberFormat="1" applyFont="1" applyFill="1" applyBorder="1" applyAlignment="1" applyProtection="1">
      <alignment horizontal="center" vertical="center"/>
      <protection hidden="1"/>
    </xf>
    <xf numFmtId="37" fontId="2" fillId="0" borderId="0" xfId="18" applyFont="1" applyFill="1" applyAlignment="1" applyProtection="1">
      <alignment vertical="center" wrapText="1"/>
      <protection hidden="1"/>
    </xf>
    <xf numFmtId="37" fontId="4" fillId="0" borderId="0" xfId="18" applyFont="1" applyAlignment="1" applyProtection="1">
      <alignment horizontal="center" vertical="center"/>
      <protection hidden="1"/>
    </xf>
    <xf numFmtId="37" fontId="4" fillId="0" borderId="0" xfId="18" applyFont="1" applyFill="1" applyAlignment="1" applyProtection="1">
      <alignment vertical="center" wrapText="1"/>
      <protection hidden="1"/>
    </xf>
    <xf numFmtId="37" fontId="4" fillId="0" borderId="0" xfId="18" applyFont="1" applyFill="1" applyAlignment="1" applyProtection="1">
      <alignment vertical="center" wrapText="1"/>
      <protection hidden="1"/>
    </xf>
    <xf numFmtId="37" fontId="8" fillId="0" borderId="0" xfId="18" applyFont="1" applyFill="1" applyAlignment="1" applyProtection="1">
      <alignment horizontal="right" vertical="center" wrapText="1"/>
      <protection hidden="1"/>
    </xf>
    <xf numFmtId="37" fontId="8" fillId="0" borderId="0" xfId="18" applyFont="1" applyAlignment="1" applyProtection="1">
      <alignment horizontal="center" vertical="center"/>
      <protection hidden="1"/>
    </xf>
    <xf numFmtId="37" fontId="8" fillId="0" borderId="0" xfId="18" applyFont="1" applyFill="1" applyAlignment="1" applyProtection="1">
      <alignment vertical="center" wrapText="1"/>
      <protection hidden="1"/>
    </xf>
    <xf numFmtId="37" fontId="2" fillId="0" borderId="4" xfId="18" applyFont="1" applyBorder="1" applyAlignment="1" applyProtection="1">
      <alignment vertical="center"/>
      <protection hidden="1"/>
    </xf>
    <xf numFmtId="37" fontId="8" fillId="2" borderId="1" xfId="18" applyFont="1" applyFill="1" applyBorder="1" applyAlignment="1" applyProtection="1">
      <alignment vertical="center" wrapText="1"/>
      <protection hidden="1"/>
    </xf>
    <xf numFmtId="0" fontId="9" fillId="2" borderId="1" xfId="0" applyFont="1" applyFill="1" applyBorder="1" applyAlignment="1">
      <alignment horizontal="center" vertical="center" wrapText="1"/>
    </xf>
    <xf numFmtId="37" fontId="7" fillId="2" borderId="1" xfId="0" applyNumberFormat="1" applyFont="1" applyFill="1" applyBorder="1" applyAlignment="1">
      <alignment horizontal="right" vertical="center" wrapText="1"/>
    </xf>
    <xf numFmtId="37" fontId="8" fillId="0" borderId="1" xfId="18" applyFont="1" applyFill="1" applyBorder="1" applyAlignment="1" applyProtection="1">
      <alignment vertical="center" wrapText="1"/>
      <protection hidden="1"/>
    </xf>
    <xf numFmtId="0" fontId="9" fillId="4" borderId="1" xfId="0" applyFont="1" applyFill="1" applyBorder="1" applyAlignment="1">
      <alignment horizontal="center" vertical="center" wrapText="1"/>
    </xf>
    <xf numFmtId="37" fontId="7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3" borderId="0" xfId="0" applyFont="1" applyFill="1" applyAlignment="1">
      <alignment wrapText="1"/>
    </xf>
    <xf numFmtId="175" fontId="10" fillId="3" borderId="0" xfId="0" applyNumberFormat="1" applyFont="1" applyFill="1" applyAlignment="1">
      <alignment/>
    </xf>
    <xf numFmtId="14" fontId="10" fillId="3" borderId="0" xfId="0" applyNumberFormat="1" applyFont="1" applyFill="1" applyAlignment="1">
      <alignment/>
    </xf>
    <xf numFmtId="14" fontId="10" fillId="3" borderId="0" xfId="0" applyNumberFormat="1" applyFont="1" applyFill="1" applyAlignment="1">
      <alignment horizontal="right"/>
    </xf>
    <xf numFmtId="14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5" fontId="10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176" fontId="11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0" fontId="10" fillId="0" borderId="1" xfId="0" applyFont="1" applyFill="1" applyBorder="1" applyAlignment="1">
      <alignment wrapText="1"/>
    </xf>
    <xf numFmtId="176" fontId="11" fillId="0" borderId="1" xfId="0" applyNumberFormat="1" applyFont="1" applyFill="1" applyBorder="1" applyAlignment="1">
      <alignment/>
    </xf>
    <xf numFmtId="176" fontId="10" fillId="0" borderId="1" xfId="0" applyNumberFormat="1" applyFont="1" applyFill="1" applyBorder="1" applyAlignment="1">
      <alignment/>
    </xf>
    <xf numFmtId="176" fontId="10" fillId="0" borderId="1" xfId="16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176" fontId="10" fillId="0" borderId="6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12" fillId="3" borderId="7" xfId="0" applyFont="1" applyFill="1" applyBorder="1" applyAlignment="1">
      <alignment horizontal="center" vertical="center" wrapText="1"/>
    </xf>
    <xf numFmtId="15" fontId="12" fillId="3" borderId="4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15" fontId="12" fillId="3" borderId="8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2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3" borderId="7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1" fillId="0" borderId="0" xfId="0" applyFont="1" applyFill="1" applyAlignment="1">
      <alignment horizontal="right" wrapText="1"/>
    </xf>
    <xf numFmtId="0" fontId="15" fillId="0" borderId="0" xfId="0" applyFont="1" applyAlignment="1">
      <alignment/>
    </xf>
    <xf numFmtId="0" fontId="12" fillId="0" borderId="11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37" fontId="4" fillId="0" borderId="13" xfId="18" applyFont="1" applyBorder="1" applyAlignment="1" applyProtection="1">
      <alignment wrapText="1"/>
      <protection hidden="1"/>
    </xf>
    <xf numFmtId="37" fontId="4" fillId="0" borderId="13" xfId="18" applyFont="1" applyBorder="1" applyAlignment="1" applyProtection="1">
      <alignment horizontal="center"/>
      <protection hidden="1"/>
    </xf>
    <xf numFmtId="37" fontId="1" fillId="0" borderId="13" xfId="18" applyFill="1" applyBorder="1" applyProtection="1">
      <alignment/>
      <protection locked="0"/>
    </xf>
    <xf numFmtId="37" fontId="2" fillId="0" borderId="0" xfId="18" applyFont="1" applyBorder="1" applyAlignment="1" applyProtection="1">
      <alignment vertical="center"/>
      <protection hidden="1"/>
    </xf>
    <xf numFmtId="175" fontId="10" fillId="3" borderId="7" xfId="0" applyNumberFormat="1" applyFont="1" applyFill="1" applyBorder="1" applyAlignment="1">
      <alignment/>
    </xf>
    <xf numFmtId="180" fontId="12" fillId="0" borderId="0" xfId="0" applyNumberFormat="1" applyFont="1" applyBorder="1" applyAlignment="1">
      <alignment wrapText="1"/>
    </xf>
    <xf numFmtId="181" fontId="13" fillId="0" borderId="0" xfId="0" applyNumberFormat="1" applyFont="1" applyBorder="1" applyAlignment="1">
      <alignment wrapText="1"/>
    </xf>
    <xf numFmtId="182" fontId="13" fillId="0" borderId="0" xfId="0" applyNumberFormat="1" applyFont="1" applyBorder="1" applyAlignment="1">
      <alignment wrapText="1"/>
    </xf>
    <xf numFmtId="184" fontId="13" fillId="0" borderId="0" xfId="0" applyNumberFormat="1" applyFont="1" applyBorder="1" applyAlignment="1">
      <alignment wrapText="1"/>
    </xf>
    <xf numFmtId="184" fontId="12" fillId="0" borderId="0" xfId="0" applyNumberFormat="1" applyFont="1" applyBorder="1" applyAlignment="1">
      <alignment wrapText="1"/>
    </xf>
    <xf numFmtId="184" fontId="13" fillId="0" borderId="2" xfId="0" applyNumberFormat="1" applyFont="1" applyBorder="1" applyAlignment="1">
      <alignment wrapText="1"/>
    </xf>
    <xf numFmtId="0" fontId="12" fillId="0" borderId="14" xfId="0" applyFont="1" applyBorder="1" applyAlignment="1">
      <alignment horizontal="left" wrapText="1"/>
    </xf>
    <xf numFmtId="180" fontId="12" fillId="0" borderId="1" xfId="0" applyNumberFormat="1" applyFont="1" applyBorder="1" applyAlignment="1">
      <alignment wrapText="1"/>
    </xf>
    <xf numFmtId="184" fontId="12" fillId="0" borderId="1" xfId="0" applyNumberFormat="1" applyFont="1" applyBorder="1" applyAlignment="1">
      <alignment wrapText="1"/>
    </xf>
    <xf numFmtId="185" fontId="13" fillId="0" borderId="0" xfId="0" applyNumberFormat="1" applyFont="1" applyBorder="1" applyAlignment="1">
      <alignment wrapText="1"/>
    </xf>
    <xf numFmtId="187" fontId="13" fillId="0" borderId="0" xfId="0" applyNumberFormat="1" applyFont="1" applyBorder="1" applyAlignment="1">
      <alignment wrapText="1"/>
    </xf>
    <xf numFmtId="187" fontId="13" fillId="0" borderId="2" xfId="0" applyNumberFormat="1" applyFont="1" applyBorder="1" applyAlignment="1">
      <alignment wrapText="1"/>
    </xf>
    <xf numFmtId="188" fontId="13" fillId="0" borderId="9" xfId="0" applyNumberFormat="1" applyFont="1" applyBorder="1" applyAlignment="1">
      <alignment wrapText="1"/>
    </xf>
    <xf numFmtId="188" fontId="13" fillId="0" borderId="10" xfId="0" applyNumberFormat="1" applyFont="1" applyBorder="1" applyAlignment="1">
      <alignment wrapText="1"/>
    </xf>
    <xf numFmtId="0" fontId="13" fillId="0" borderId="12" xfId="0" applyFont="1" applyBorder="1" applyAlignment="1">
      <alignment horizontal="right" wrapText="1"/>
    </xf>
    <xf numFmtId="180" fontId="13" fillId="0" borderId="0" xfId="0" applyNumberFormat="1" applyFont="1" applyBorder="1" applyAlignment="1">
      <alignment wrapText="1"/>
    </xf>
    <xf numFmtId="188" fontId="12" fillId="0" borderId="9" xfId="0" applyNumberFormat="1" applyFont="1" applyBorder="1" applyAlignment="1">
      <alignment wrapText="1"/>
    </xf>
    <xf numFmtId="187" fontId="12" fillId="0" borderId="0" xfId="0" applyNumberFormat="1" applyFont="1" applyBorder="1" applyAlignment="1">
      <alignment wrapText="1"/>
    </xf>
    <xf numFmtId="187" fontId="12" fillId="0" borderId="1" xfId="0" applyNumberFormat="1" applyFont="1" applyBorder="1" applyAlignment="1">
      <alignment wrapText="1"/>
    </xf>
    <xf numFmtId="188" fontId="12" fillId="0" borderId="15" xfId="0" applyNumberFormat="1" applyFont="1" applyBorder="1" applyAlignment="1">
      <alignment wrapText="1"/>
    </xf>
    <xf numFmtId="0" fontId="13" fillId="0" borderId="11" xfId="0" applyFont="1" applyBorder="1" applyAlignment="1">
      <alignment horizontal="right" wrapText="1"/>
    </xf>
    <xf numFmtId="186" fontId="13" fillId="0" borderId="2" xfId="0" applyNumberFormat="1" applyFont="1" applyBorder="1" applyAlignment="1">
      <alignment wrapText="1"/>
    </xf>
    <xf numFmtId="191" fontId="12" fillId="0" borderId="0" xfId="0" applyNumberFormat="1" applyFont="1" applyBorder="1" applyAlignment="1">
      <alignment wrapText="1"/>
    </xf>
    <xf numFmtId="0" fontId="13" fillId="0" borderId="2" xfId="0" applyFont="1" applyFill="1" applyBorder="1" applyAlignment="1" quotePrefix="1">
      <alignment horizontal="right" wrapText="1"/>
    </xf>
    <xf numFmtId="185" fontId="12" fillId="0" borderId="0" xfId="0" applyNumberFormat="1" applyFont="1" applyBorder="1" applyAlignment="1">
      <alignment wrapText="1"/>
    </xf>
    <xf numFmtId="188" fontId="13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185" fontId="13" fillId="0" borderId="2" xfId="0" applyNumberFormat="1" applyFont="1" applyBorder="1" applyAlignment="1">
      <alignment wrapText="1"/>
    </xf>
    <xf numFmtId="185" fontId="12" fillId="0" borderId="1" xfId="0" applyNumberFormat="1" applyFont="1" applyBorder="1" applyAlignment="1">
      <alignment wrapText="1"/>
    </xf>
    <xf numFmtId="176" fontId="11" fillId="0" borderId="9" xfId="0" applyNumberFormat="1" applyFont="1" applyFill="1" applyBorder="1" applyAlignment="1">
      <alignment/>
    </xf>
    <xf numFmtId="176" fontId="10" fillId="0" borderId="9" xfId="0" applyNumberFormat="1" applyFont="1" applyFill="1" applyBorder="1" applyAlignment="1">
      <alignment/>
    </xf>
    <xf numFmtId="37" fontId="4" fillId="0" borderId="2" xfId="18" applyFont="1" applyBorder="1" applyAlignment="1" applyProtection="1" quotePrefix="1">
      <alignment horizontal="center"/>
      <protection hidden="1"/>
    </xf>
    <xf numFmtId="37" fontId="5" fillId="0" borderId="0" xfId="18" applyFont="1" applyAlignment="1" applyProtection="1">
      <alignment wrapText="1"/>
      <protection hidden="1"/>
    </xf>
    <xf numFmtId="0" fontId="3" fillId="3" borderId="1" xfId="18" applyNumberFormat="1" applyFont="1" applyFill="1" applyBorder="1" applyAlignment="1" applyProtection="1" quotePrefix="1">
      <alignment horizontal="center" vertical="center" wrapText="1"/>
      <protection/>
    </xf>
    <xf numFmtId="0" fontId="11" fillId="0" borderId="0" xfId="0" applyFont="1" applyFill="1" applyAlignment="1">
      <alignment horizontal="left" wrapText="1"/>
    </xf>
    <xf numFmtId="0" fontId="3" fillId="3" borderId="1" xfId="18" applyNumberFormat="1" applyFont="1" applyFill="1" applyBorder="1" applyAlignment="1" applyProtection="1">
      <alignment horizontal="center" vertical="center" wrapText="1"/>
      <protection/>
    </xf>
    <xf numFmtId="174" fontId="1" fillId="0" borderId="16" xfId="18" applyNumberFormat="1" applyFill="1" applyBorder="1" applyProtection="1">
      <alignment/>
      <protection locked="0"/>
    </xf>
    <xf numFmtId="0" fontId="3" fillId="2" borderId="1" xfId="18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175" fontId="10" fillId="0" borderId="11" xfId="0" applyNumberFormat="1" applyFont="1" applyFill="1" applyBorder="1" applyAlignment="1">
      <alignment/>
    </xf>
    <xf numFmtId="14" fontId="10" fillId="0" borderId="0" xfId="0" applyNumberFormat="1" applyFont="1" applyFill="1" applyAlignment="1">
      <alignment horizontal="right"/>
    </xf>
    <xf numFmtId="0" fontId="11" fillId="0" borderId="11" xfId="0" applyFont="1" applyFill="1" applyBorder="1" applyAlignment="1">
      <alignment/>
    </xf>
    <xf numFmtId="176" fontId="11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1" fillId="0" borderId="11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176" fontId="11" fillId="0" borderId="14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left"/>
    </xf>
    <xf numFmtId="176" fontId="11" fillId="0" borderId="0" xfId="16" applyNumberFormat="1" applyFont="1" applyFill="1" applyBorder="1" applyAlignment="1">
      <alignment horizontal="left"/>
    </xf>
    <xf numFmtId="176" fontId="10" fillId="0" borderId="5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/>
    </xf>
    <xf numFmtId="0" fontId="12" fillId="3" borderId="4" xfId="0" applyNumberFormat="1" applyFont="1" applyFill="1" applyBorder="1" applyAlignment="1">
      <alignment horizontal="center" vertical="center" wrapText="1"/>
    </xf>
    <xf numFmtId="194" fontId="13" fillId="0" borderId="0" xfId="0" applyNumberFormat="1" applyFont="1" applyBorder="1" applyAlignment="1">
      <alignment wrapText="1"/>
    </xf>
    <xf numFmtId="37" fontId="5" fillId="0" borderId="0" xfId="18" applyFont="1" applyAlignment="1" applyProtection="1">
      <alignment vertical="top" wrapText="1"/>
      <protection hidden="1"/>
    </xf>
    <xf numFmtId="195" fontId="12" fillId="0" borderId="15" xfId="19" applyNumberFormat="1" applyFont="1" applyBorder="1" applyAlignment="1">
      <alignment wrapText="1"/>
    </xf>
    <xf numFmtId="0" fontId="19" fillId="0" borderId="12" xfId="0" applyFont="1" applyBorder="1" applyAlignment="1" quotePrefix="1">
      <alignment horizontal="right" wrapText="1"/>
    </xf>
    <xf numFmtId="0" fontId="19" fillId="0" borderId="2" xfId="0" applyFont="1" applyBorder="1" applyAlignment="1">
      <alignment wrapText="1"/>
    </xf>
    <xf numFmtId="0" fontId="20" fillId="0" borderId="0" xfId="0" applyFont="1" applyAlignment="1">
      <alignment/>
    </xf>
    <xf numFmtId="196" fontId="12" fillId="0" borderId="0" xfId="0" applyNumberFormat="1" applyFont="1" applyBorder="1" applyAlignment="1">
      <alignment wrapText="1"/>
    </xf>
    <xf numFmtId="196" fontId="13" fillId="0" borderId="0" xfId="0" applyNumberFormat="1" applyFont="1" applyBorder="1" applyAlignment="1">
      <alignment wrapText="1"/>
    </xf>
    <xf numFmtId="196" fontId="12" fillId="0" borderId="1" xfId="0" applyNumberFormat="1" applyFont="1" applyBorder="1" applyAlignment="1">
      <alignment wrapText="1"/>
    </xf>
    <xf numFmtId="195" fontId="12" fillId="0" borderId="9" xfId="19" applyNumberFormat="1" applyFont="1" applyBorder="1" applyAlignment="1">
      <alignment wrapText="1"/>
    </xf>
    <xf numFmtId="195" fontId="13" fillId="0" borderId="9" xfId="19" applyNumberFormat="1" applyFont="1" applyBorder="1" applyAlignment="1">
      <alignment wrapText="1"/>
    </xf>
    <xf numFmtId="196" fontId="13" fillId="0" borderId="2" xfId="0" applyNumberFormat="1" applyFont="1" applyBorder="1" applyAlignment="1">
      <alignment wrapText="1"/>
    </xf>
    <xf numFmtId="195" fontId="13" fillId="0" borderId="10" xfId="19" applyNumberFormat="1" applyFont="1" applyBorder="1" applyAlignment="1">
      <alignment wrapText="1"/>
    </xf>
    <xf numFmtId="196" fontId="19" fillId="0" borderId="2" xfId="0" applyNumberFormat="1" applyFont="1" applyBorder="1" applyAlignment="1">
      <alignment wrapText="1"/>
    </xf>
    <xf numFmtId="195" fontId="19" fillId="0" borderId="10" xfId="19" applyNumberFormat="1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2" fillId="3" borderId="4" xfId="0" applyNumberFormat="1" applyFont="1" applyFill="1" applyBorder="1" applyAlignment="1">
      <alignment horizontal="center" vertical="center" wrapText="1"/>
    </xf>
    <xf numFmtId="180" fontId="13" fillId="0" borderId="2" xfId="0" applyNumberFormat="1" applyFont="1" applyBorder="1" applyAlignment="1">
      <alignment wrapText="1"/>
    </xf>
    <xf numFmtId="195" fontId="13" fillId="0" borderId="9" xfId="19" applyNumberFormat="1" applyFont="1" applyBorder="1" applyAlignment="1">
      <alignment horizontal="right" wrapText="1"/>
    </xf>
    <xf numFmtId="0" fontId="0" fillId="0" borderId="2" xfId="0" applyBorder="1" applyAlignment="1">
      <alignment horizontal="left"/>
    </xf>
    <xf numFmtId="185" fontId="0" fillId="0" borderId="2" xfId="0" applyNumberFormat="1" applyBorder="1" applyAlignment="1">
      <alignment/>
    </xf>
    <xf numFmtId="0" fontId="0" fillId="0" borderId="0" xfId="0" applyBorder="1" applyAlignment="1">
      <alignment horizontal="left"/>
    </xf>
    <xf numFmtId="185" fontId="0" fillId="0" borderId="0" xfId="0" applyNumberFormat="1" applyBorder="1" applyAlignment="1">
      <alignment/>
    </xf>
    <xf numFmtId="188" fontId="13" fillId="0" borderId="9" xfId="0" applyNumberFormat="1" applyFont="1" applyBorder="1" applyAlignment="1">
      <alignment horizontal="right" wrapText="1"/>
    </xf>
  </cellXfs>
  <cellStyles count="8">
    <cellStyle name="Normal" xfId="0"/>
    <cellStyle name="Euro" xfId="15"/>
    <cellStyle name="Comma" xfId="16"/>
    <cellStyle name="Comma [0]" xfId="17"/>
    <cellStyle name="Normal_Cons_HERA_mar04_Poli_7tris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1285875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1.140625" style="0" customWidth="1"/>
  </cols>
  <sheetData>
    <row r="3" ht="25.5" customHeight="1"/>
    <row r="4" spans="1:5" ht="12.75">
      <c r="A4" s="1" t="s">
        <v>169</v>
      </c>
      <c r="B4" s="2"/>
      <c r="C4" s="3"/>
      <c r="D4" s="3"/>
      <c r="E4" s="3"/>
    </row>
    <row r="5" spans="1:5" ht="12.75">
      <c r="A5" s="4" t="s">
        <v>0</v>
      </c>
      <c r="B5" s="5" t="s">
        <v>1</v>
      </c>
      <c r="C5" s="129">
        <v>2004</v>
      </c>
      <c r="D5" s="131" t="s">
        <v>144</v>
      </c>
      <c r="E5" s="131">
        <v>2005</v>
      </c>
    </row>
    <row r="6" spans="1:5" ht="12.75">
      <c r="A6" s="6" t="s">
        <v>2</v>
      </c>
      <c r="B6" s="7">
        <v>4</v>
      </c>
      <c r="C6" s="8">
        <v>1492572</v>
      </c>
      <c r="D6" s="8">
        <v>2100508</v>
      </c>
      <c r="E6" s="8">
        <v>1730723</v>
      </c>
    </row>
    <row r="7" spans="1:5" ht="12" customHeight="1">
      <c r="A7" s="6" t="s">
        <v>3</v>
      </c>
      <c r="B7" s="7"/>
      <c r="C7" s="8">
        <v>9187</v>
      </c>
      <c r="D7" s="8">
        <v>2190</v>
      </c>
      <c r="E7" s="8">
        <v>2465</v>
      </c>
    </row>
    <row r="8" spans="1:5" ht="12.75">
      <c r="A8" s="6" t="s">
        <v>4</v>
      </c>
      <c r="B8" s="7">
        <v>5</v>
      </c>
      <c r="C8" s="8">
        <v>27106</v>
      </c>
      <c r="D8" s="8">
        <v>44908</v>
      </c>
      <c r="E8" s="8">
        <v>34771</v>
      </c>
    </row>
    <row r="9" spans="1:5" ht="12.75">
      <c r="A9" s="6" t="s">
        <v>5</v>
      </c>
      <c r="B9" s="7"/>
      <c r="C9" s="9"/>
      <c r="D9" s="9"/>
      <c r="E9" s="9"/>
    </row>
    <row r="10" spans="1:5" ht="12.75">
      <c r="A10" s="10" t="s">
        <v>6</v>
      </c>
      <c r="B10" s="11">
        <v>6</v>
      </c>
      <c r="C10" s="8">
        <v>-622006</v>
      </c>
      <c r="D10" s="8">
        <v>-1014815</v>
      </c>
      <c r="E10" s="8">
        <v>-809571</v>
      </c>
    </row>
    <row r="11" spans="1:5" ht="12.75">
      <c r="A11" s="6" t="s">
        <v>7</v>
      </c>
      <c r="B11" s="7">
        <v>7</v>
      </c>
      <c r="C11" s="8">
        <v>-416930</v>
      </c>
      <c r="D11" s="8">
        <v>-496192</v>
      </c>
      <c r="E11" s="8">
        <v>-440135</v>
      </c>
    </row>
    <row r="12" spans="1:5" ht="12.75">
      <c r="A12" s="6" t="s">
        <v>8</v>
      </c>
      <c r="B12" s="7">
        <v>8</v>
      </c>
      <c r="C12" s="8">
        <v>-215863</v>
      </c>
      <c r="D12" s="8">
        <v>-270066</v>
      </c>
      <c r="E12" s="8">
        <v>-227639</v>
      </c>
    </row>
    <row r="13" spans="1:3" ht="12.75">
      <c r="A13" s="12"/>
      <c r="B13" s="7"/>
      <c r="C13" s="8"/>
    </row>
    <row r="14" spans="1:5" ht="12.75">
      <c r="A14" s="6" t="s">
        <v>9</v>
      </c>
      <c r="B14" s="7"/>
      <c r="C14" s="8">
        <v>-115256</v>
      </c>
      <c r="D14" s="8">
        <v>-170674</v>
      </c>
      <c r="E14" s="8">
        <v>-142652</v>
      </c>
    </row>
    <row r="15" spans="1:5" ht="12.75">
      <c r="A15" s="6" t="s">
        <v>10</v>
      </c>
      <c r="B15" s="7">
        <v>9</v>
      </c>
      <c r="C15" s="8">
        <v>-92152</v>
      </c>
      <c r="D15" s="8">
        <v>-124430</v>
      </c>
      <c r="E15" s="8">
        <v>-108038</v>
      </c>
    </row>
    <row r="16" spans="1:5" ht="12.75">
      <c r="A16" s="6" t="s">
        <v>11</v>
      </c>
      <c r="B16" s="11" t="s">
        <v>136</v>
      </c>
      <c r="C16" s="8">
        <v>110599</v>
      </c>
      <c r="D16" s="8">
        <v>144279</v>
      </c>
      <c r="E16" s="8">
        <v>138463</v>
      </c>
    </row>
    <row r="17" spans="1:5" ht="12.75">
      <c r="A17" s="6"/>
      <c r="B17" s="7"/>
      <c r="C17" s="9"/>
      <c r="D17" s="9"/>
      <c r="E17" s="9"/>
    </row>
    <row r="18" spans="1:5" ht="12.75">
      <c r="A18" s="14" t="s">
        <v>12</v>
      </c>
      <c r="B18" s="15"/>
      <c r="C18" s="16">
        <f>SUM(C6:C16)-C13</f>
        <v>177257</v>
      </c>
      <c r="D18" s="16">
        <f>SUM(D6:D16)</f>
        <v>215708</v>
      </c>
      <c r="E18" s="16">
        <f>SUM(E6:E16)</f>
        <v>178387</v>
      </c>
    </row>
    <row r="19" spans="1:5" ht="12.75">
      <c r="A19" s="6"/>
      <c r="B19" s="15"/>
      <c r="C19" s="17"/>
      <c r="D19" s="17"/>
      <c r="E19" s="17"/>
    </row>
    <row r="20" spans="1:5" ht="12.75">
      <c r="A20" s="6" t="s">
        <v>137</v>
      </c>
      <c r="B20" s="7">
        <v>10</v>
      </c>
      <c r="C20" s="17"/>
      <c r="D20" s="18">
        <v>15518</v>
      </c>
      <c r="E20" s="18">
        <v>15518</v>
      </c>
    </row>
    <row r="21" spans="1:5" ht="12.75">
      <c r="A21" s="6" t="s">
        <v>13</v>
      </c>
      <c r="B21" s="7">
        <v>11</v>
      </c>
      <c r="C21" s="18">
        <v>-3029</v>
      </c>
      <c r="D21" s="18">
        <v>-620</v>
      </c>
      <c r="E21" s="18">
        <v>-444</v>
      </c>
    </row>
    <row r="22" spans="1:5" ht="12.75">
      <c r="A22" s="6" t="s">
        <v>14</v>
      </c>
      <c r="B22" s="7">
        <v>12</v>
      </c>
      <c r="C22" s="18">
        <v>6071</v>
      </c>
      <c r="D22" s="18">
        <v>35025</v>
      </c>
      <c r="E22" s="18">
        <v>34359</v>
      </c>
    </row>
    <row r="23" spans="1:5" ht="12.75">
      <c r="A23" s="6" t="s">
        <v>15</v>
      </c>
      <c r="B23" s="7">
        <v>12</v>
      </c>
      <c r="C23" s="18">
        <v>-32755</v>
      </c>
      <c r="D23" s="18">
        <v>-76351</v>
      </c>
      <c r="E23" s="18">
        <v>-74102</v>
      </c>
    </row>
    <row r="24" spans="1:5" ht="12.75">
      <c r="A24" s="6"/>
      <c r="B24" s="7"/>
      <c r="C24" s="9"/>
      <c r="D24" s="9"/>
      <c r="E24" s="9"/>
    </row>
    <row r="25" spans="1:5" ht="12.75">
      <c r="A25" s="14" t="s">
        <v>16</v>
      </c>
      <c r="B25" s="15"/>
      <c r="C25" s="16">
        <f>SUM(C18:C23)</f>
        <v>147544</v>
      </c>
      <c r="D25" s="16">
        <f>SUM(D18:D23)</f>
        <v>189280</v>
      </c>
      <c r="E25" s="16">
        <f>SUM(E18:E23)</f>
        <v>153718</v>
      </c>
    </row>
    <row r="26" spans="1:5" ht="12.75">
      <c r="A26" s="14"/>
      <c r="B26" s="15"/>
      <c r="C26" s="17"/>
      <c r="D26" s="17"/>
      <c r="E26" s="17"/>
    </row>
    <row r="27" spans="1:5" ht="12.75">
      <c r="A27" s="6" t="s">
        <v>17</v>
      </c>
      <c r="B27" s="7">
        <v>13</v>
      </c>
      <c r="C27" s="18">
        <v>-61083</v>
      </c>
      <c r="D27" s="18">
        <v>-80524</v>
      </c>
      <c r="E27" s="18">
        <v>-66055</v>
      </c>
    </row>
    <row r="28" spans="1:5" ht="12.75">
      <c r="A28" s="12"/>
      <c r="B28" s="7"/>
      <c r="C28" s="8"/>
      <c r="D28" s="13"/>
      <c r="E28" s="13"/>
    </row>
    <row r="29" spans="1:5" ht="12.75">
      <c r="A29" s="14" t="s">
        <v>18</v>
      </c>
      <c r="B29" s="15"/>
      <c r="C29" s="16">
        <f>SUM(C25:C27)</f>
        <v>86461</v>
      </c>
      <c r="D29" s="16">
        <f>SUM(D25:D27)</f>
        <v>108756</v>
      </c>
      <c r="E29" s="16">
        <f>SUM(E25:E27)</f>
        <v>87663</v>
      </c>
    </row>
    <row r="30" spans="1:5" ht="12.75">
      <c r="A30" s="6" t="s">
        <v>19</v>
      </c>
      <c r="B30" s="7"/>
      <c r="C30" s="8"/>
      <c r="D30" s="8"/>
      <c r="E30" s="8"/>
    </row>
    <row r="31" spans="1:5" ht="12.75">
      <c r="A31" s="6" t="s">
        <v>20</v>
      </c>
      <c r="B31" s="7"/>
      <c r="C31" s="18">
        <v>80994</v>
      </c>
      <c r="D31" s="18">
        <v>101398</v>
      </c>
      <c r="E31" s="18">
        <v>80346</v>
      </c>
    </row>
    <row r="32" spans="1:5" ht="12.75">
      <c r="A32" s="6" t="s">
        <v>21</v>
      </c>
      <c r="B32" s="7"/>
      <c r="C32" s="18">
        <v>5467</v>
      </c>
      <c r="D32" s="18">
        <v>7358</v>
      </c>
      <c r="E32" s="18">
        <v>7316</v>
      </c>
    </row>
    <row r="33" spans="1:5" ht="12.75">
      <c r="A33" s="19" t="s">
        <v>22</v>
      </c>
      <c r="B33" s="127"/>
      <c r="C33" s="20"/>
      <c r="D33" s="20"/>
      <c r="E33" s="20"/>
    </row>
    <row r="34" spans="1:5" ht="12.75">
      <c r="A34" s="14" t="s">
        <v>23</v>
      </c>
      <c r="B34" s="7"/>
      <c r="C34" s="21">
        <v>0.096</v>
      </c>
      <c r="D34" s="21">
        <v>0.1</v>
      </c>
      <c r="E34" s="21">
        <v>0.096</v>
      </c>
    </row>
    <row r="35" spans="1:5" ht="13.5" thickBot="1">
      <c r="A35" s="14" t="s">
        <v>24</v>
      </c>
      <c r="B35" s="7"/>
      <c r="C35" s="21">
        <v>0.096</v>
      </c>
      <c r="D35" s="21">
        <v>0.1</v>
      </c>
      <c r="E35" s="132">
        <v>0.096</v>
      </c>
    </row>
    <row r="36" spans="1:4" ht="12.75">
      <c r="A36" s="91"/>
      <c r="B36" s="92"/>
      <c r="C36" s="93"/>
      <c r="D36" s="93"/>
    </row>
    <row r="37" ht="12" customHeight="1">
      <c r="A37" s="128" t="s">
        <v>148</v>
      </c>
    </row>
  </sheetData>
  <printOptions/>
  <pageMargins left="0.75" right="0.75" top="1" bottom="1" header="0.5" footer="0.5"/>
  <pageSetup horizontalDpi="600" verticalDpi="600" orientation="portrait" paperSize="9" r:id="rId2"/>
  <ignoredErrors>
    <ignoredError sqref="C18:E18" formulaRange="1" unlockedFormula="1"/>
    <ignoredError sqref="C25:E25 C29:E2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60"/>
  <sheetViews>
    <sheetView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3" max="3" width="10.140625" style="0" bestFit="1" customWidth="1"/>
    <col min="4" max="4" width="10.140625" style="0" customWidth="1"/>
    <col min="5" max="5" width="10.140625" style="0" bestFit="1" customWidth="1"/>
  </cols>
  <sheetData>
    <row r="5" spans="1:5" ht="25.5">
      <c r="A5" s="1" t="s">
        <v>138</v>
      </c>
      <c r="B5" s="2" t="s">
        <v>1</v>
      </c>
      <c r="C5" s="3">
        <v>38352</v>
      </c>
      <c r="D5" s="133" t="s">
        <v>145</v>
      </c>
      <c r="E5" s="3">
        <v>38717</v>
      </c>
    </row>
    <row r="6" spans="1:5" ht="12.75">
      <c r="A6" s="22" t="s">
        <v>25</v>
      </c>
      <c r="B6" s="23"/>
      <c r="C6" s="24"/>
      <c r="D6" s="23"/>
      <c r="E6" s="23"/>
    </row>
    <row r="7" spans="1:5" ht="12.75">
      <c r="A7" s="25" t="s">
        <v>26</v>
      </c>
      <c r="B7" s="26"/>
      <c r="C7" s="27"/>
      <c r="D7" s="26"/>
      <c r="E7" s="26"/>
    </row>
    <row r="8" spans="1:5" ht="12.75">
      <c r="A8" s="28" t="s">
        <v>27</v>
      </c>
      <c r="B8" s="29">
        <v>14</v>
      </c>
      <c r="C8" s="30">
        <v>1298867</v>
      </c>
      <c r="D8" s="30">
        <v>1914946</v>
      </c>
      <c r="E8" s="30">
        <v>1914946</v>
      </c>
    </row>
    <row r="9" spans="1:5" ht="12.75">
      <c r="A9" s="28" t="s">
        <v>28</v>
      </c>
      <c r="B9" s="29">
        <v>15</v>
      </c>
      <c r="C9" s="30">
        <v>210947</v>
      </c>
      <c r="D9" s="30">
        <v>212847</v>
      </c>
      <c r="E9" s="30">
        <v>212847</v>
      </c>
    </row>
    <row r="10" spans="1:5" ht="12.75">
      <c r="A10" s="28" t="s">
        <v>29</v>
      </c>
      <c r="B10" s="29">
        <v>16</v>
      </c>
      <c r="C10" s="30">
        <v>151610</v>
      </c>
      <c r="D10" s="30">
        <v>280127</v>
      </c>
      <c r="E10" s="30">
        <v>273432</v>
      </c>
    </row>
    <row r="11" spans="1:5" ht="12.75">
      <c r="A11" s="28" t="s">
        <v>139</v>
      </c>
      <c r="B11" s="29">
        <v>17</v>
      </c>
      <c r="C11" s="30">
        <v>78385</v>
      </c>
      <c r="D11" s="30">
        <v>91831</v>
      </c>
      <c r="E11" s="30">
        <v>91831</v>
      </c>
    </row>
    <row r="12" spans="1:5" ht="12.75">
      <c r="A12" s="28" t="s">
        <v>30</v>
      </c>
      <c r="B12" s="29">
        <v>18</v>
      </c>
      <c r="C12" s="30">
        <v>18903</v>
      </c>
      <c r="D12" s="30">
        <v>54441</v>
      </c>
      <c r="E12" s="30">
        <v>54441</v>
      </c>
    </row>
    <row r="13" spans="1:5" ht="12.75">
      <c r="A13" s="28" t="s">
        <v>31</v>
      </c>
      <c r="B13" s="29">
        <v>19</v>
      </c>
      <c r="C13" s="30">
        <v>35079</v>
      </c>
      <c r="D13" s="30">
        <v>41474</v>
      </c>
      <c r="E13" s="30">
        <v>41474</v>
      </c>
    </row>
    <row r="14" spans="1:5" ht="12.75">
      <c r="A14" s="28" t="s">
        <v>127</v>
      </c>
      <c r="B14" s="29">
        <v>20</v>
      </c>
      <c r="C14" s="30">
        <v>0</v>
      </c>
      <c r="D14" s="30">
        <v>3413</v>
      </c>
      <c r="E14" s="30">
        <v>3413</v>
      </c>
    </row>
    <row r="15" spans="1:5" ht="12.75">
      <c r="A15" s="28" t="s">
        <v>140</v>
      </c>
      <c r="B15" s="29">
        <v>21</v>
      </c>
      <c r="C15" s="30">
        <v>43804</v>
      </c>
      <c r="D15" s="30">
        <v>33799</v>
      </c>
      <c r="E15" s="30">
        <v>33799</v>
      </c>
    </row>
    <row r="16" spans="1:5" ht="12.75">
      <c r="A16" s="31"/>
      <c r="B16" s="26"/>
      <c r="C16" s="32">
        <f>SUM(C8:C15)</f>
        <v>1837595</v>
      </c>
      <c r="D16" s="32">
        <f>SUM(D8:D15)</f>
        <v>2632878</v>
      </c>
      <c r="E16" s="32">
        <f>SUM(E8:E15)</f>
        <v>2626183</v>
      </c>
    </row>
    <row r="17" spans="1:5" ht="12.75">
      <c r="A17" s="25" t="s">
        <v>33</v>
      </c>
      <c r="B17" s="26"/>
      <c r="C17" s="27"/>
      <c r="D17" s="27"/>
      <c r="E17" s="27"/>
    </row>
    <row r="18" spans="1:5" ht="12.75">
      <c r="A18" s="28" t="s">
        <v>34</v>
      </c>
      <c r="B18" s="29">
        <v>22</v>
      </c>
      <c r="C18" s="30">
        <v>41513</v>
      </c>
      <c r="D18" s="30">
        <v>35751</v>
      </c>
      <c r="E18" s="30">
        <v>35751</v>
      </c>
    </row>
    <row r="19" spans="1:5" ht="12.75">
      <c r="A19" s="28" t="s">
        <v>35</v>
      </c>
      <c r="B19" s="29">
        <v>23</v>
      </c>
      <c r="C19" s="30">
        <v>597452</v>
      </c>
      <c r="D19" s="30">
        <v>895657</v>
      </c>
      <c r="E19" s="30">
        <v>895657</v>
      </c>
    </row>
    <row r="20" spans="1:5" ht="12.75">
      <c r="A20" s="28" t="s">
        <v>36</v>
      </c>
      <c r="B20" s="29">
        <v>24</v>
      </c>
      <c r="C20" s="30">
        <v>14671</v>
      </c>
      <c r="D20" s="30">
        <v>20688</v>
      </c>
      <c r="E20" s="30">
        <v>20688</v>
      </c>
    </row>
    <row r="21" spans="1:5" ht="12.75">
      <c r="A21" s="28" t="s">
        <v>30</v>
      </c>
      <c r="B21" s="29">
        <v>25</v>
      </c>
      <c r="C21" s="30">
        <v>36827</v>
      </c>
      <c r="D21" s="30">
        <v>13918</v>
      </c>
      <c r="E21" s="30">
        <v>13918</v>
      </c>
    </row>
    <row r="22" spans="1:5" ht="12.75">
      <c r="A22" s="28" t="s">
        <v>37</v>
      </c>
      <c r="B22" s="29">
        <v>26</v>
      </c>
      <c r="C22" s="30">
        <v>44922</v>
      </c>
      <c r="D22" s="30">
        <v>145527</v>
      </c>
      <c r="E22" s="30">
        <v>145527</v>
      </c>
    </row>
    <row r="23" spans="1:5" ht="12.75">
      <c r="A23" s="28" t="s">
        <v>38</v>
      </c>
      <c r="B23" s="29">
        <v>27</v>
      </c>
      <c r="C23" s="30">
        <v>172372</v>
      </c>
      <c r="D23" s="30">
        <v>189107</v>
      </c>
      <c r="E23" s="30">
        <v>189107</v>
      </c>
    </row>
    <row r="24" spans="1:5" ht="12.75">
      <c r="A24" s="31"/>
      <c r="B24" s="26"/>
      <c r="C24" s="32">
        <f>SUM(C18:C23)</f>
        <v>907757</v>
      </c>
      <c r="D24" s="32">
        <f>SUM(D18:D23)</f>
        <v>1300648</v>
      </c>
      <c r="E24" s="32">
        <f>SUM(E18:E23)</f>
        <v>1300648</v>
      </c>
    </row>
    <row r="25" spans="1:5" ht="13.5" thickBot="1">
      <c r="A25" s="33" t="s">
        <v>39</v>
      </c>
      <c r="B25" s="34"/>
      <c r="C25" s="35">
        <f>C16+C24</f>
        <v>2745352</v>
      </c>
      <c r="D25" s="35">
        <f>D16+D24</f>
        <v>3933526</v>
      </c>
      <c r="E25" s="35">
        <f>E16+E24</f>
        <v>3926831</v>
      </c>
    </row>
    <row r="28" spans="1:5" ht="12.75">
      <c r="A28" s="36" t="s">
        <v>40</v>
      </c>
      <c r="B28" s="23"/>
      <c r="C28" s="37"/>
      <c r="D28" s="37"/>
      <c r="E28" s="37"/>
    </row>
    <row r="29" spans="1:5" ht="12.75">
      <c r="A29" s="38" t="s">
        <v>41</v>
      </c>
      <c r="C29" s="27"/>
      <c r="D29" s="27"/>
      <c r="E29" s="27"/>
    </row>
    <row r="30" spans="1:5" ht="12.75">
      <c r="A30" s="40" t="s">
        <v>42</v>
      </c>
      <c r="B30" s="39">
        <v>28</v>
      </c>
      <c r="C30" s="30">
        <v>839903</v>
      </c>
      <c r="D30" s="30">
        <v>1016752</v>
      </c>
      <c r="E30" s="30">
        <v>1016752</v>
      </c>
    </row>
    <row r="31" spans="1:5" ht="12.75">
      <c r="A31" s="40" t="s">
        <v>43</v>
      </c>
      <c r="B31" s="29"/>
      <c r="C31" s="30">
        <v>114988</v>
      </c>
      <c r="D31" s="30">
        <v>345663</v>
      </c>
      <c r="E31" s="30">
        <v>360020</v>
      </c>
    </row>
    <row r="32" spans="1:5" ht="12.75">
      <c r="A32" s="40" t="s">
        <v>44</v>
      </c>
      <c r="B32" s="29"/>
      <c r="C32" s="30">
        <v>0</v>
      </c>
      <c r="D32" s="30">
        <v>-4185</v>
      </c>
      <c r="E32" s="30">
        <v>-4185</v>
      </c>
    </row>
    <row r="33" spans="1:5" ht="12.75">
      <c r="A33" s="40" t="s">
        <v>45</v>
      </c>
      <c r="B33" s="29"/>
      <c r="C33" s="30">
        <v>0</v>
      </c>
      <c r="D33" s="30">
        <v>0</v>
      </c>
      <c r="E33" s="30">
        <v>0</v>
      </c>
    </row>
    <row r="34" spans="1:5" ht="12.75">
      <c r="A34" s="40" t="s">
        <v>46</v>
      </c>
      <c r="B34" s="29"/>
      <c r="C34" s="30">
        <v>80994</v>
      </c>
      <c r="D34" s="30">
        <v>101398</v>
      </c>
      <c r="E34" s="30">
        <v>80346</v>
      </c>
    </row>
    <row r="35" spans="1:5" ht="12.75">
      <c r="A35" s="38" t="s">
        <v>47</v>
      </c>
      <c r="B35" s="26"/>
      <c r="C35" s="32">
        <f>SUM(C30:C34)</f>
        <v>1035885</v>
      </c>
      <c r="D35" s="32">
        <f>SUM(D30:D34)</f>
        <v>1459628</v>
      </c>
      <c r="E35" s="32">
        <f>SUM(E30:E34)</f>
        <v>1452933</v>
      </c>
    </row>
    <row r="36" spans="1:5" ht="12.75">
      <c r="A36" s="41" t="s">
        <v>48</v>
      </c>
      <c r="B36" s="39"/>
      <c r="C36" s="30">
        <v>28346</v>
      </c>
      <c r="D36" s="30">
        <v>30561</v>
      </c>
      <c r="E36" s="30">
        <v>30603</v>
      </c>
    </row>
    <row r="37" spans="1:5" ht="12.75">
      <c r="A37" s="38" t="s">
        <v>49</v>
      </c>
      <c r="B37" s="26"/>
      <c r="C37" s="32">
        <f>SUM(C35:C36)</f>
        <v>1064231</v>
      </c>
      <c r="D37" s="32">
        <f>SUM(D35:D36)</f>
        <v>1490189</v>
      </c>
      <c r="E37" s="32">
        <f>SUM(E35:E36)</f>
        <v>1483536</v>
      </c>
    </row>
    <row r="38" spans="1:5" ht="12.75">
      <c r="A38" s="38"/>
      <c r="B38" s="26"/>
      <c r="C38" s="94"/>
      <c r="D38" s="94"/>
      <c r="E38" s="94"/>
    </row>
    <row r="39" spans="1:5" ht="12.75">
      <c r="A39" s="38" t="s">
        <v>50</v>
      </c>
      <c r="B39" s="26"/>
      <c r="C39" s="27"/>
      <c r="D39" s="27"/>
      <c r="E39" s="27"/>
    </row>
    <row r="40" spans="1:5" ht="12.75">
      <c r="A40" s="40" t="s">
        <v>51</v>
      </c>
      <c r="B40" s="29">
        <v>29</v>
      </c>
      <c r="C40" s="30">
        <v>489063</v>
      </c>
      <c r="D40" s="30">
        <v>534518</v>
      </c>
      <c r="E40" s="30">
        <v>534518</v>
      </c>
    </row>
    <row r="41" spans="1:5" ht="12.75">
      <c r="A41" s="40" t="s">
        <v>52</v>
      </c>
      <c r="B41" s="29">
        <v>30</v>
      </c>
      <c r="C41" s="30">
        <v>82634</v>
      </c>
      <c r="D41" s="30">
        <v>100902</v>
      </c>
      <c r="E41" s="30">
        <v>100902</v>
      </c>
    </row>
    <row r="42" spans="1:5" ht="12.75">
      <c r="A42" s="40" t="s">
        <v>53</v>
      </c>
      <c r="B42" s="29">
        <v>31</v>
      </c>
      <c r="C42" s="30">
        <v>79206</v>
      </c>
      <c r="D42" s="30">
        <v>119923</v>
      </c>
      <c r="E42" s="30">
        <v>119923</v>
      </c>
    </row>
    <row r="43" spans="1:5" ht="12.75">
      <c r="A43" s="40" t="s">
        <v>54</v>
      </c>
      <c r="B43" s="29">
        <v>32</v>
      </c>
      <c r="C43" s="30">
        <v>53036</v>
      </c>
      <c r="D43" s="30">
        <v>94614</v>
      </c>
      <c r="E43" s="30">
        <v>94614</v>
      </c>
    </row>
    <row r="44" spans="1:5" ht="12.75">
      <c r="A44" s="40" t="s">
        <v>55</v>
      </c>
      <c r="B44" s="29">
        <v>33</v>
      </c>
      <c r="C44" s="30">
        <v>28668</v>
      </c>
      <c r="D44" s="30">
        <v>39859</v>
      </c>
      <c r="E44" s="30">
        <v>39859</v>
      </c>
    </row>
    <row r="45" spans="1:5" ht="12.75">
      <c r="A45" s="40" t="s">
        <v>127</v>
      </c>
      <c r="B45" s="29">
        <v>20</v>
      </c>
      <c r="C45" s="30"/>
      <c r="D45" s="30">
        <v>19225</v>
      </c>
      <c r="E45" s="30">
        <v>19225</v>
      </c>
    </row>
    <row r="46" spans="1:5" ht="12.75">
      <c r="A46" s="40" t="s">
        <v>141</v>
      </c>
      <c r="B46" s="29">
        <v>34</v>
      </c>
      <c r="C46" s="30">
        <v>91135</v>
      </c>
      <c r="D46" s="30">
        <v>105344</v>
      </c>
      <c r="E46" s="30">
        <v>105344</v>
      </c>
    </row>
    <row r="47" spans="1:5" ht="12.75">
      <c r="A47" s="42"/>
      <c r="B47" s="43"/>
      <c r="C47" s="32">
        <f>SUM(C40:C46)</f>
        <v>823742</v>
      </c>
      <c r="D47" s="32">
        <f>SUM(D40:D46)</f>
        <v>1014385</v>
      </c>
      <c r="E47" s="32">
        <f>SUM(E40:E46)</f>
        <v>1014385</v>
      </c>
    </row>
    <row r="48" spans="1:5" ht="12.75">
      <c r="A48" s="38" t="s">
        <v>56</v>
      </c>
      <c r="B48" s="26"/>
      <c r="C48" s="27"/>
      <c r="D48" s="27"/>
      <c r="E48" s="27"/>
    </row>
    <row r="49" spans="1:5" ht="12.75">
      <c r="A49" s="40" t="s">
        <v>57</v>
      </c>
      <c r="B49" s="29">
        <v>29</v>
      </c>
      <c r="C49" s="30">
        <v>271832</v>
      </c>
      <c r="D49" s="30">
        <v>645628</v>
      </c>
      <c r="E49" s="30">
        <v>645628</v>
      </c>
    </row>
    <row r="50" spans="1:5" ht="12.75">
      <c r="A50" s="40" t="s">
        <v>55</v>
      </c>
      <c r="B50" s="29">
        <v>33</v>
      </c>
      <c r="C50" s="30">
        <v>62</v>
      </c>
      <c r="D50" s="30">
        <v>9784</v>
      </c>
      <c r="E50" s="30">
        <v>9784</v>
      </c>
    </row>
    <row r="51" spans="1:5" ht="12.75">
      <c r="A51" s="40" t="s">
        <v>58</v>
      </c>
      <c r="B51" s="29">
        <v>35</v>
      </c>
      <c r="C51" s="30">
        <v>432923</v>
      </c>
      <c r="D51" s="30">
        <v>670051</v>
      </c>
      <c r="E51" s="30">
        <v>670051</v>
      </c>
    </row>
    <row r="52" spans="1:5" ht="12.75">
      <c r="A52" s="40" t="s">
        <v>59</v>
      </c>
      <c r="B52" s="29">
        <v>36</v>
      </c>
      <c r="C52" s="30">
        <v>86670</v>
      </c>
      <c r="D52" s="30">
        <v>32545</v>
      </c>
      <c r="E52" s="30">
        <v>32545</v>
      </c>
    </row>
    <row r="53" spans="1:5" ht="12.75">
      <c r="A53" s="40" t="s">
        <v>60</v>
      </c>
      <c r="B53" s="29">
        <v>37</v>
      </c>
      <c r="C53" s="30">
        <v>65892</v>
      </c>
      <c r="D53" s="30">
        <v>70902</v>
      </c>
      <c r="E53" s="30">
        <v>70902</v>
      </c>
    </row>
    <row r="54" spans="1:5" ht="12.75">
      <c r="A54" s="40" t="s">
        <v>32</v>
      </c>
      <c r="B54" s="29"/>
      <c r="C54" s="30">
        <v>0</v>
      </c>
      <c r="D54" s="30">
        <v>0</v>
      </c>
      <c r="E54" s="30">
        <v>0</v>
      </c>
    </row>
    <row r="55" spans="1:5" ht="12.75">
      <c r="A55" s="42"/>
      <c r="B55" s="43"/>
      <c r="C55" s="32">
        <f>SUM(C49:C54)</f>
        <v>857379</v>
      </c>
      <c r="D55" s="32">
        <f>SUM(D49:D54)</f>
        <v>1428910</v>
      </c>
      <c r="E55" s="32">
        <f>SUM(E49:E54)</f>
        <v>1428910</v>
      </c>
    </row>
    <row r="56" spans="1:5" ht="12.75">
      <c r="A56" s="44" t="s">
        <v>61</v>
      </c>
      <c r="B56" s="26"/>
      <c r="C56" s="45">
        <f>C47+C55</f>
        <v>1681121</v>
      </c>
      <c r="D56" s="45">
        <f>D47+D55</f>
        <v>2443295</v>
      </c>
      <c r="E56" s="45">
        <f>E47+E55</f>
        <v>2443295</v>
      </c>
    </row>
    <row r="57" spans="1:5" ht="12.75">
      <c r="A57" s="46" t="s">
        <v>62</v>
      </c>
      <c r="B57" s="47"/>
      <c r="C57" s="48">
        <f>C37+C56</f>
        <v>2745352</v>
      </c>
      <c r="D57" s="48">
        <f>D37+D56</f>
        <v>3933484</v>
      </c>
      <c r="E57" s="48">
        <f>E37+E56</f>
        <v>3926831</v>
      </c>
    </row>
    <row r="58" spans="1:5" ht="12.75">
      <c r="A58" s="49"/>
      <c r="B58" s="50"/>
      <c r="C58" s="51"/>
      <c r="D58" s="86"/>
      <c r="E58" s="86"/>
    </row>
    <row r="60" ht="12.75">
      <c r="A60" s="128" t="s">
        <v>148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66"/>
  <sheetViews>
    <sheetView workbookViewId="0" topLeftCell="A1">
      <selection activeCell="A1" sqref="A1"/>
    </sheetView>
  </sheetViews>
  <sheetFormatPr defaultColWidth="9.140625" defaultRowHeight="12.75"/>
  <cols>
    <col min="1" max="1" width="61.57421875" style="0" customWidth="1"/>
    <col min="2" max="2" width="13.140625" style="0" customWidth="1"/>
    <col min="4" max="4" width="7.140625" style="0" bestFit="1" customWidth="1"/>
    <col min="5" max="5" width="11.421875" style="0" customWidth="1"/>
  </cols>
  <sheetData>
    <row r="5" spans="1:7" ht="12.75">
      <c r="A5" s="1" t="s">
        <v>170</v>
      </c>
      <c r="B5" s="2"/>
      <c r="C5" s="3"/>
      <c r="D5" s="3"/>
      <c r="E5" s="1"/>
      <c r="F5" s="1"/>
      <c r="G5" s="1"/>
    </row>
    <row r="6" spans="1:7" ht="12.75">
      <c r="A6" s="53"/>
      <c r="B6" s="54">
        <f>'Stato patrimoniale'!C5</f>
        <v>38352</v>
      </c>
      <c r="C6" s="56"/>
      <c r="D6" s="56"/>
      <c r="E6" s="95" t="str">
        <f>'Stato patrimoniale'!D5</f>
        <v>31-dic-2005*</v>
      </c>
      <c r="F6" s="55"/>
      <c r="G6" s="56"/>
    </row>
    <row r="7" spans="1:7" ht="12.75">
      <c r="A7" s="59"/>
      <c r="B7" s="60"/>
      <c r="C7" s="57"/>
      <c r="D7" s="58"/>
      <c r="E7" s="135"/>
      <c r="F7" s="57"/>
      <c r="G7" s="136"/>
    </row>
    <row r="8" spans="1:7" ht="12.75">
      <c r="A8" s="61" t="s">
        <v>63</v>
      </c>
      <c r="B8" s="58"/>
      <c r="C8" s="58"/>
      <c r="D8" s="58"/>
      <c r="E8" s="137"/>
      <c r="F8" s="58"/>
      <c r="G8" s="62"/>
    </row>
    <row r="9" spans="1:7" ht="12.75">
      <c r="A9" s="59" t="s">
        <v>64</v>
      </c>
      <c r="B9" s="58"/>
      <c r="C9" s="58"/>
      <c r="D9" s="58"/>
      <c r="E9" s="137"/>
      <c r="F9" s="58"/>
      <c r="G9" s="62"/>
    </row>
    <row r="10" spans="1:7" ht="12.75">
      <c r="A10" s="61" t="s">
        <v>65</v>
      </c>
      <c r="B10" s="63"/>
      <c r="C10" s="63"/>
      <c r="D10" s="125"/>
      <c r="E10" s="63">
        <v>87663</v>
      </c>
      <c r="F10" s="63"/>
      <c r="G10" s="138"/>
    </row>
    <row r="11" spans="1:7" ht="12.75">
      <c r="A11" s="61" t="s">
        <v>66</v>
      </c>
      <c r="B11" s="63"/>
      <c r="C11" s="63"/>
      <c r="D11" s="125"/>
      <c r="E11" s="63">
        <v>91094</v>
      </c>
      <c r="F11" s="63"/>
      <c r="G11" s="138"/>
    </row>
    <row r="12" spans="1:7" ht="12.75">
      <c r="A12" s="61" t="s">
        <v>67</v>
      </c>
      <c r="B12" s="63"/>
      <c r="C12" s="63"/>
      <c r="D12" s="125"/>
      <c r="E12" s="63">
        <v>29436</v>
      </c>
      <c r="F12" s="63"/>
      <c r="G12" s="138"/>
    </row>
    <row r="13" spans="1:7" ht="12.75">
      <c r="A13" s="61" t="s">
        <v>85</v>
      </c>
      <c r="C13" s="63"/>
      <c r="D13" s="125"/>
      <c r="E13" s="63">
        <v>-121822</v>
      </c>
      <c r="F13" s="63"/>
      <c r="G13" s="138"/>
    </row>
    <row r="14" spans="1:7" ht="12.75">
      <c r="A14" s="59" t="s">
        <v>68</v>
      </c>
      <c r="B14" s="64">
        <v>118504</v>
      </c>
      <c r="C14" s="64"/>
      <c r="D14" s="126"/>
      <c r="E14" s="64">
        <f>SUM(E10:E13)</f>
        <v>86371</v>
      </c>
      <c r="F14" s="64"/>
      <c r="G14" s="139"/>
    </row>
    <row r="15" spans="1:7" ht="12.75">
      <c r="A15" s="61"/>
      <c r="B15" s="63"/>
      <c r="C15" s="63"/>
      <c r="D15" s="125"/>
      <c r="E15" s="63"/>
      <c r="F15" s="63"/>
      <c r="G15" s="138"/>
    </row>
    <row r="16" spans="1:7" ht="12.75">
      <c r="A16" s="61" t="s">
        <v>69</v>
      </c>
      <c r="B16" s="63">
        <v>4583</v>
      </c>
      <c r="C16" s="63"/>
      <c r="D16" s="125"/>
      <c r="E16" s="63">
        <v>35183</v>
      </c>
      <c r="F16" s="63"/>
      <c r="G16" s="138"/>
    </row>
    <row r="17" spans="1:7" ht="12.75">
      <c r="A17" s="61" t="s">
        <v>70</v>
      </c>
      <c r="B17" s="63"/>
      <c r="C17" s="63"/>
      <c r="D17" s="125"/>
      <c r="E17" s="63"/>
      <c r="F17" s="63"/>
      <c r="G17" s="138"/>
    </row>
    <row r="18" spans="1:7" ht="12.75">
      <c r="A18" s="87" t="s">
        <v>128</v>
      </c>
      <c r="B18" s="63">
        <v>13621</v>
      </c>
      <c r="C18" s="63"/>
      <c r="D18" s="125"/>
      <c r="E18" s="63">
        <v>18268</v>
      </c>
      <c r="F18" s="63"/>
      <c r="G18" s="138"/>
    </row>
    <row r="19" spans="1:7" ht="12.75">
      <c r="A19" s="61" t="s">
        <v>71</v>
      </c>
      <c r="B19" s="63"/>
      <c r="C19" s="63"/>
      <c r="D19" s="125"/>
      <c r="E19" s="63"/>
      <c r="F19" s="63"/>
      <c r="G19" s="138"/>
    </row>
    <row r="20" spans="1:7" ht="12.75">
      <c r="A20" s="87" t="s">
        <v>128</v>
      </c>
      <c r="B20" s="63">
        <v>21406</v>
      </c>
      <c r="C20" s="63"/>
      <c r="D20" s="125"/>
      <c r="E20" s="63">
        <v>40717</v>
      </c>
      <c r="F20" s="63"/>
      <c r="G20" s="138"/>
    </row>
    <row r="21" spans="1:7" ht="12.75">
      <c r="A21" s="130" t="s">
        <v>141</v>
      </c>
      <c r="B21" s="63"/>
      <c r="C21" s="63"/>
      <c r="D21" s="125"/>
      <c r="E21" s="63"/>
      <c r="F21" s="63"/>
      <c r="G21" s="138"/>
    </row>
    <row r="22" spans="1:7" ht="12.75">
      <c r="A22" s="87" t="s">
        <v>128</v>
      </c>
      <c r="B22" s="63">
        <v>48914</v>
      </c>
      <c r="C22" s="63"/>
      <c r="D22" s="125"/>
      <c r="E22" s="63">
        <v>14209</v>
      </c>
      <c r="F22" s="63"/>
      <c r="G22" s="138"/>
    </row>
    <row r="23" spans="1:7" ht="12.75">
      <c r="A23" s="61"/>
      <c r="B23" s="63"/>
      <c r="C23" s="63"/>
      <c r="D23" s="125"/>
      <c r="E23" s="63"/>
      <c r="F23" s="63"/>
      <c r="G23" s="138"/>
    </row>
    <row r="24" spans="1:7" ht="12.75">
      <c r="A24" s="59" t="s">
        <v>129</v>
      </c>
      <c r="B24" s="64">
        <f>SUM(B14:B22)</f>
        <v>207028</v>
      </c>
      <c r="C24" s="63"/>
      <c r="D24" s="125"/>
      <c r="E24" s="64">
        <f>SUM(E14:E22)</f>
        <v>194748</v>
      </c>
      <c r="F24" s="63"/>
      <c r="G24" s="138"/>
    </row>
    <row r="25" spans="1:7" ht="12.75">
      <c r="A25" s="61"/>
      <c r="B25" s="63"/>
      <c r="C25" s="63"/>
      <c r="D25" s="63"/>
      <c r="E25" s="140"/>
      <c r="F25" s="63"/>
      <c r="G25" s="138"/>
    </row>
    <row r="26" spans="1:7" ht="12.75">
      <c r="A26" s="59" t="s">
        <v>72</v>
      </c>
      <c r="B26" s="63"/>
      <c r="C26" s="63"/>
      <c r="D26" s="63"/>
      <c r="E26" s="140"/>
      <c r="F26" s="63"/>
      <c r="G26" s="138"/>
    </row>
    <row r="27" spans="1:7" ht="12.75">
      <c r="A27" s="61" t="s">
        <v>73</v>
      </c>
      <c r="B27" s="63"/>
      <c r="C27" s="63"/>
      <c r="D27" s="125"/>
      <c r="E27" s="63">
        <v>-298205</v>
      </c>
      <c r="F27" s="63"/>
      <c r="G27" s="138"/>
    </row>
    <row r="28" spans="1:7" ht="12.75">
      <c r="A28" s="61" t="s">
        <v>74</v>
      </c>
      <c r="B28" s="63"/>
      <c r="C28" s="63"/>
      <c r="D28" s="125"/>
      <c r="E28" s="63">
        <v>-255</v>
      </c>
      <c r="F28" s="63"/>
      <c r="G28" s="138"/>
    </row>
    <row r="29" spans="1:7" ht="12.75">
      <c r="A29" s="61" t="s">
        <v>75</v>
      </c>
      <c r="B29" s="63"/>
      <c r="C29" s="63"/>
      <c r="D29" s="125"/>
      <c r="E29" s="63">
        <v>-100605</v>
      </c>
      <c r="F29" s="63"/>
      <c r="G29" s="138"/>
    </row>
    <row r="30" spans="1:7" ht="12.75">
      <c r="A30" s="61" t="s">
        <v>76</v>
      </c>
      <c r="B30" s="63"/>
      <c r="C30" s="63"/>
      <c r="D30" s="125"/>
      <c r="E30" s="63">
        <v>237128</v>
      </c>
      <c r="F30" s="63"/>
      <c r="G30" s="138"/>
    </row>
    <row r="31" spans="1:7" ht="12.75">
      <c r="A31" s="61" t="s">
        <v>77</v>
      </c>
      <c r="B31" s="63"/>
      <c r="C31" s="63"/>
      <c r="D31" s="125"/>
      <c r="E31" s="63">
        <v>-54125</v>
      </c>
      <c r="F31" s="63"/>
      <c r="G31" s="138"/>
    </row>
    <row r="32" spans="1:7" ht="12.75">
      <c r="A32" s="61" t="s">
        <v>78</v>
      </c>
      <c r="B32" s="63"/>
      <c r="C32" s="63"/>
      <c r="D32" s="125"/>
      <c r="E32" s="63">
        <v>5010</v>
      </c>
      <c r="F32" s="63"/>
      <c r="G32" s="138"/>
    </row>
    <row r="33" spans="1:7" ht="12.75">
      <c r="A33" s="59" t="s">
        <v>79</v>
      </c>
      <c r="B33" s="64">
        <v>-10219</v>
      </c>
      <c r="C33" s="63"/>
      <c r="D33" s="125"/>
      <c r="E33" s="64">
        <f>SUM(E27:E32)</f>
        <v>-211052</v>
      </c>
      <c r="F33" s="64"/>
      <c r="G33" s="139"/>
    </row>
    <row r="34" spans="1:7" ht="12.75">
      <c r="A34" s="59"/>
      <c r="B34" s="64"/>
      <c r="C34" s="63"/>
      <c r="D34" s="63"/>
      <c r="E34" s="141"/>
      <c r="F34" s="64"/>
      <c r="G34" s="139"/>
    </row>
    <row r="35" spans="1:7" ht="12.75">
      <c r="A35" s="65" t="s">
        <v>80</v>
      </c>
      <c r="B35" s="66"/>
      <c r="C35" s="67">
        <f>B24+B33</f>
        <v>196809</v>
      </c>
      <c r="D35" s="63" t="s">
        <v>130</v>
      </c>
      <c r="E35" s="142"/>
      <c r="F35" s="67">
        <f>E24+E33</f>
        <v>-16304</v>
      </c>
      <c r="G35" s="143" t="s">
        <v>130</v>
      </c>
    </row>
    <row r="36" spans="1:7" ht="12.75">
      <c r="A36" s="61"/>
      <c r="B36" s="63"/>
      <c r="C36" s="63"/>
      <c r="D36" s="63"/>
      <c r="E36" s="140"/>
      <c r="F36" s="63"/>
      <c r="G36" s="138"/>
    </row>
    <row r="37" spans="1:7" ht="12.75">
      <c r="A37" s="59" t="s">
        <v>81</v>
      </c>
      <c r="B37" s="63"/>
      <c r="C37" s="63"/>
      <c r="D37" s="63"/>
      <c r="E37" s="140"/>
      <c r="F37" s="63"/>
      <c r="G37" s="138"/>
    </row>
    <row r="38" spans="1:7" ht="12.75">
      <c r="A38" s="61" t="s">
        <v>82</v>
      </c>
      <c r="B38" s="63"/>
      <c r="C38" s="63"/>
      <c r="D38" s="63"/>
      <c r="E38" s="140"/>
      <c r="F38" s="63"/>
      <c r="G38" s="138"/>
    </row>
    <row r="39" spans="1:7" ht="12.75">
      <c r="A39" s="61" t="s">
        <v>83</v>
      </c>
      <c r="B39" s="63"/>
      <c r="C39" s="63"/>
      <c r="D39" s="125"/>
      <c r="E39" s="63">
        <v>-707174</v>
      </c>
      <c r="F39" s="63"/>
      <c r="G39" s="138"/>
    </row>
    <row r="40" spans="1:7" ht="12.75">
      <c r="A40" s="61" t="s">
        <v>84</v>
      </c>
      <c r="B40" s="63"/>
      <c r="C40" s="63"/>
      <c r="D40" s="125"/>
      <c r="E40" s="63"/>
      <c r="F40" s="63"/>
      <c r="G40" s="138"/>
    </row>
    <row r="41" spans="1:7" ht="12.75">
      <c r="A41" s="61" t="s">
        <v>83</v>
      </c>
      <c r="B41" s="63"/>
      <c r="C41" s="63"/>
      <c r="D41" s="125"/>
      <c r="E41" s="63">
        <v>-31335</v>
      </c>
      <c r="F41" s="63"/>
      <c r="G41" s="138"/>
    </row>
    <row r="42" spans="1:7" ht="12.75">
      <c r="A42" s="61" t="s">
        <v>86</v>
      </c>
      <c r="B42" s="63"/>
      <c r="C42" s="63"/>
      <c r="D42" s="125"/>
      <c r="E42" s="63">
        <v>-13446</v>
      </c>
      <c r="F42" s="63"/>
      <c r="G42" s="138"/>
    </row>
    <row r="43" spans="1:7" ht="12.75">
      <c r="A43" s="61" t="s">
        <v>146</v>
      </c>
      <c r="B43" s="63"/>
      <c r="C43" s="63"/>
      <c r="D43" s="125"/>
      <c r="E43" s="63">
        <v>-35538</v>
      </c>
      <c r="F43" s="63"/>
      <c r="G43" s="138"/>
    </row>
    <row r="44" spans="1:7" ht="12.75">
      <c r="A44" s="61" t="s">
        <v>140</v>
      </c>
      <c r="B44" s="63"/>
      <c r="C44" s="63"/>
      <c r="D44" s="63"/>
      <c r="E44" s="140">
        <v>10005</v>
      </c>
      <c r="F44" s="63"/>
      <c r="G44" s="138"/>
    </row>
    <row r="45" spans="1:7" ht="12.75">
      <c r="A45" s="65" t="s">
        <v>87</v>
      </c>
      <c r="B45" s="66"/>
      <c r="C45" s="68">
        <v>-366893</v>
      </c>
      <c r="D45" s="63" t="s">
        <v>131</v>
      </c>
      <c r="E45" s="142"/>
      <c r="F45" s="68">
        <f>SUM(E39:E44)</f>
        <v>-777488</v>
      </c>
      <c r="G45" s="144" t="s">
        <v>131</v>
      </c>
    </row>
    <row r="46" spans="1:7" ht="12.75">
      <c r="A46" s="61"/>
      <c r="B46" s="63"/>
      <c r="C46" s="63"/>
      <c r="D46" s="63"/>
      <c r="E46" s="140"/>
      <c r="F46" s="63"/>
      <c r="G46" s="138"/>
    </row>
    <row r="47" spans="1:7" ht="12.75">
      <c r="A47" s="59" t="s">
        <v>88</v>
      </c>
      <c r="B47" s="63"/>
      <c r="C47" s="63"/>
      <c r="D47" s="63"/>
      <c r="E47" s="140"/>
      <c r="F47" s="63"/>
      <c r="G47" s="138"/>
    </row>
    <row r="48" spans="1:7" ht="12.75">
      <c r="A48" s="61" t="s">
        <v>89</v>
      </c>
      <c r="B48" s="63"/>
      <c r="C48" s="63"/>
      <c r="D48" s="125"/>
      <c r="E48" s="63">
        <v>45455</v>
      </c>
      <c r="F48" s="63"/>
      <c r="G48" s="138"/>
    </row>
    <row r="49" spans="1:7" ht="12.75">
      <c r="A49" s="61" t="s">
        <v>90</v>
      </c>
      <c r="B49" s="63"/>
      <c r="C49" s="63"/>
      <c r="D49" s="125"/>
      <c r="E49" s="63">
        <v>384283</v>
      </c>
      <c r="F49" s="63"/>
      <c r="G49" s="138"/>
    </row>
    <row r="50" spans="1:7" ht="12.75">
      <c r="A50" s="61" t="s">
        <v>147</v>
      </c>
      <c r="B50" s="63"/>
      <c r="C50" s="63"/>
      <c r="D50" s="125"/>
      <c r="E50" s="63">
        <v>373796</v>
      </c>
      <c r="F50" s="63"/>
      <c r="G50" s="138"/>
    </row>
    <row r="51" spans="1:7" ht="12.75">
      <c r="A51" s="61" t="s">
        <v>91</v>
      </c>
      <c r="B51" s="63"/>
      <c r="C51" s="63"/>
      <c r="D51" s="125"/>
      <c r="E51" s="63">
        <v>-52641</v>
      </c>
      <c r="F51" s="63"/>
      <c r="G51" s="138"/>
    </row>
    <row r="52" spans="1:7" ht="12.75">
      <c r="A52" s="61" t="s">
        <v>92</v>
      </c>
      <c r="B52" s="63"/>
      <c r="C52" s="63"/>
      <c r="D52" s="125"/>
      <c r="E52" s="63">
        <v>20913</v>
      </c>
      <c r="F52" s="63"/>
      <c r="G52" s="138"/>
    </row>
    <row r="53" spans="1:7" ht="12.75">
      <c r="A53" s="61" t="s">
        <v>93</v>
      </c>
      <c r="B53" s="63"/>
      <c r="C53" s="63"/>
      <c r="D53" s="125"/>
      <c r="E53" s="63">
        <v>15811</v>
      </c>
      <c r="F53" s="63"/>
      <c r="G53" s="138"/>
    </row>
    <row r="54" spans="1:7" ht="12.75">
      <c r="A54" s="65" t="s">
        <v>94</v>
      </c>
      <c r="B54" s="66"/>
      <c r="C54" s="67">
        <v>276630</v>
      </c>
      <c r="D54" s="63" t="s">
        <v>132</v>
      </c>
      <c r="E54" s="142"/>
      <c r="F54" s="67">
        <f>SUM(E48:E53)</f>
        <v>787617</v>
      </c>
      <c r="G54" s="143" t="s">
        <v>132</v>
      </c>
    </row>
    <row r="55" spans="1:7" ht="12.75">
      <c r="A55" s="61"/>
      <c r="B55" s="58"/>
      <c r="C55" s="64"/>
      <c r="D55" s="69">
        <f>C35+C45+C54</f>
        <v>106546</v>
      </c>
      <c r="E55" s="140"/>
      <c r="F55" s="63"/>
      <c r="G55" s="69">
        <f>F35+F45+F54</f>
        <v>-6175</v>
      </c>
    </row>
    <row r="56" spans="1:7" ht="13.5" thickBot="1">
      <c r="A56" s="61"/>
      <c r="B56" s="58"/>
      <c r="C56" s="64"/>
      <c r="D56" s="70" t="s">
        <v>95</v>
      </c>
      <c r="E56" s="140"/>
      <c r="F56" s="63"/>
      <c r="G56" s="145" t="s">
        <v>95</v>
      </c>
    </row>
    <row r="57" spans="1:7" ht="13.5" thickTop="1">
      <c r="A57" s="59" t="s">
        <v>96</v>
      </c>
      <c r="B57" s="63"/>
      <c r="C57" s="63"/>
      <c r="D57" s="58"/>
      <c r="E57" s="140"/>
      <c r="F57" s="63"/>
      <c r="G57" s="62"/>
    </row>
    <row r="58" spans="1:7" ht="12.75">
      <c r="A58" s="61" t="s">
        <v>142</v>
      </c>
      <c r="B58" s="63">
        <v>102653</v>
      </c>
      <c r="C58" s="63"/>
      <c r="D58" s="125"/>
      <c r="E58" s="63">
        <v>209199</v>
      </c>
      <c r="F58" s="63"/>
      <c r="G58" s="138"/>
    </row>
    <row r="59" spans="1:7" ht="12.75">
      <c r="A59" s="61" t="s">
        <v>143</v>
      </c>
      <c r="B59" s="63">
        <v>209199</v>
      </c>
      <c r="C59" s="63"/>
      <c r="D59" s="125"/>
      <c r="E59" s="63">
        <v>203025</v>
      </c>
      <c r="F59" s="63"/>
      <c r="G59" s="138"/>
    </row>
    <row r="60" spans="1:7" ht="12.75">
      <c r="A60" s="61"/>
      <c r="B60" s="63"/>
      <c r="C60" s="63"/>
      <c r="D60" s="63"/>
      <c r="E60" s="140"/>
      <c r="F60" s="63"/>
      <c r="G60" s="138"/>
    </row>
    <row r="61" spans="1:7" ht="13.5" thickBot="1">
      <c r="A61" s="61"/>
      <c r="B61" s="71">
        <f>B59-B58</f>
        <v>106546</v>
      </c>
      <c r="C61" s="63"/>
      <c r="D61" s="63"/>
      <c r="E61" s="146">
        <f>E59-E58</f>
        <v>-6174</v>
      </c>
      <c r="F61" s="64"/>
      <c r="G61" s="139"/>
    </row>
    <row r="62" spans="1:7" ht="13.5" thickTop="1">
      <c r="A62" s="61"/>
      <c r="B62" s="58"/>
      <c r="C62" s="58"/>
      <c r="D62" s="58"/>
      <c r="E62" s="58"/>
      <c r="F62" s="58"/>
      <c r="G62" s="62"/>
    </row>
    <row r="63" spans="1:4" ht="12.75">
      <c r="A63" s="134"/>
      <c r="B63" s="58"/>
      <c r="C63" s="58"/>
      <c r="D63" s="58"/>
    </row>
    <row r="64" spans="1:4" ht="12.75">
      <c r="A64" s="134"/>
      <c r="B64" s="58"/>
      <c r="C64" s="58"/>
      <c r="D64" s="58"/>
    </row>
    <row r="65" spans="1:4" ht="12.75">
      <c r="A65" s="134"/>
      <c r="B65" s="72"/>
      <c r="C65" s="58"/>
      <c r="D65" s="58"/>
    </row>
    <row r="66" spans="1:4" ht="12.75">
      <c r="A66" s="52"/>
      <c r="B66" s="52"/>
      <c r="C66" s="52"/>
      <c r="D66" s="5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workbookViewId="0" topLeftCell="A1">
      <selection activeCell="A1" sqref="A1"/>
    </sheetView>
  </sheetViews>
  <sheetFormatPr defaultColWidth="9.140625" defaultRowHeight="12.75"/>
  <cols>
    <col min="1" max="1" width="34.8515625" style="85" bestFit="1" customWidth="1"/>
    <col min="2" max="2" width="9.57421875" style="0" bestFit="1" customWidth="1"/>
    <col min="3" max="3" width="13.421875" style="0" customWidth="1"/>
    <col min="4" max="4" width="9.57421875" style="0" bestFit="1" customWidth="1"/>
    <col min="5" max="6" width="8.8515625" style="0" bestFit="1" customWidth="1"/>
    <col min="7" max="7" width="8.7109375" style="0" bestFit="1" customWidth="1"/>
  </cols>
  <sheetData>
    <row r="2" spans="1:7" ht="12.75">
      <c r="A2" s="82" t="s">
        <v>106</v>
      </c>
      <c r="B2" s="147">
        <v>2004</v>
      </c>
      <c r="C2" s="74" t="s">
        <v>102</v>
      </c>
      <c r="D2" s="147" t="s">
        <v>144</v>
      </c>
      <c r="E2" s="75" t="s">
        <v>102</v>
      </c>
      <c r="F2" s="73" t="s">
        <v>98</v>
      </c>
      <c r="G2" s="76" t="s">
        <v>99</v>
      </c>
    </row>
    <row r="3" spans="1:7" s="88" customFormat="1" ht="12.75">
      <c r="A3" s="89" t="s">
        <v>103</v>
      </c>
      <c r="B3" s="96">
        <v>589.8</v>
      </c>
      <c r="C3" s="90"/>
      <c r="D3" s="118">
        <v>871.2</v>
      </c>
      <c r="F3" s="154">
        <f>D3-B3</f>
        <v>281.4000000000001</v>
      </c>
      <c r="G3" s="157">
        <f>D3/B3-1</f>
        <v>0.47711088504577837</v>
      </c>
    </row>
    <row r="4" spans="1:7" ht="12.75">
      <c r="A4" s="83" t="s">
        <v>104</v>
      </c>
      <c r="B4" s="97">
        <v>-466.2</v>
      </c>
      <c r="C4" s="148">
        <f>B4/$B$3</f>
        <v>-0.7904374364191251</v>
      </c>
      <c r="D4" s="97">
        <v>-733.5</v>
      </c>
      <c r="E4" s="148">
        <f>D4/$D$3</f>
        <v>-0.8419421487603306</v>
      </c>
      <c r="F4" s="155">
        <f>D4-B4</f>
        <v>-267.3</v>
      </c>
      <c r="G4" s="158">
        <f>D4/B4-1</f>
        <v>0.5733590733590734</v>
      </c>
    </row>
    <row r="5" spans="1:7" ht="12.75">
      <c r="A5" s="83" t="s">
        <v>8</v>
      </c>
      <c r="B5" s="97">
        <v>-35</v>
      </c>
      <c r="C5" s="148">
        <f>B5/$B$3</f>
        <v>-0.059342149881315705</v>
      </c>
      <c r="D5" s="97">
        <v>-43.5</v>
      </c>
      <c r="E5" s="148">
        <f>D5/$D$3</f>
        <v>-0.04993112947658402</v>
      </c>
      <c r="F5" s="155">
        <f>D5-B5</f>
        <v>-8.5</v>
      </c>
      <c r="G5" s="158">
        <f>D5/B5-1</f>
        <v>0.24285714285714288</v>
      </c>
    </row>
    <row r="6" spans="1:7" ht="12.75">
      <c r="A6" s="83" t="s">
        <v>11</v>
      </c>
      <c r="B6" s="98">
        <v>17.4</v>
      </c>
      <c r="C6" s="148">
        <f>B6/$B$3</f>
        <v>0.029501525940996948</v>
      </c>
      <c r="D6" s="98">
        <v>24.3</v>
      </c>
      <c r="E6" s="148">
        <f>D6/$D$3</f>
        <v>0.027892561983471075</v>
      </c>
      <c r="F6" s="155">
        <f>D6-B6</f>
        <v>6.900000000000002</v>
      </c>
      <c r="G6" s="158">
        <f>D6/B6-1</f>
        <v>0.39655172413793127</v>
      </c>
    </row>
    <row r="7" spans="1:13" s="88" customFormat="1" ht="12.75">
      <c r="A7" s="102" t="s">
        <v>105</v>
      </c>
      <c r="B7" s="103">
        <f>SUM(B3:B6)</f>
        <v>105.99999999999997</v>
      </c>
      <c r="C7" s="104">
        <f>B7/$B$3</f>
        <v>0.17972193964055608</v>
      </c>
      <c r="D7" s="103">
        <f>SUM(D3:D6)</f>
        <v>118.50000000000004</v>
      </c>
      <c r="E7" s="104">
        <f>D7/$D$3</f>
        <v>0.1360192837465565</v>
      </c>
      <c r="F7" s="156">
        <f>D7-B7</f>
        <v>12.500000000000071</v>
      </c>
      <c r="G7" s="150">
        <f>D7/B7-1</f>
        <v>0.11792452830188749</v>
      </c>
      <c r="M7" s="100"/>
    </row>
    <row r="8" ht="4.5" customHeight="1"/>
    <row r="9" ht="12.75">
      <c r="A9" s="149" t="s">
        <v>148</v>
      </c>
    </row>
    <row r="11" spans="1:7" ht="12.75">
      <c r="A11" s="82" t="s">
        <v>106</v>
      </c>
      <c r="B11" s="147">
        <v>2004</v>
      </c>
      <c r="C11" s="74" t="s">
        <v>102</v>
      </c>
      <c r="D11" s="147">
        <v>2005</v>
      </c>
      <c r="E11" s="75" t="s">
        <v>102</v>
      </c>
      <c r="F11" s="73" t="s">
        <v>98</v>
      </c>
      <c r="G11" s="76" t="s">
        <v>99</v>
      </c>
    </row>
    <row r="12" spans="1:7" ht="12.75">
      <c r="A12" s="89" t="s">
        <v>103</v>
      </c>
      <c r="B12" s="96">
        <v>589.8</v>
      </c>
      <c r="C12" s="90"/>
      <c r="D12" s="118">
        <v>756.6</v>
      </c>
      <c r="E12" s="88"/>
      <c r="F12" s="154">
        <f>D12-B12</f>
        <v>166.80000000000007</v>
      </c>
      <c r="G12" s="157">
        <f>D12/B12-1</f>
        <v>0.28280773143438465</v>
      </c>
    </row>
    <row r="13" spans="1:7" ht="12.75">
      <c r="A13" s="83" t="s">
        <v>104</v>
      </c>
      <c r="B13" s="97">
        <v>-466.2</v>
      </c>
      <c r="C13" s="148">
        <f>B13/$B$3</f>
        <v>-0.7904374364191251</v>
      </c>
      <c r="D13" s="97">
        <v>-644.9</v>
      </c>
      <c r="E13" s="148">
        <f>D13/$D$12</f>
        <v>-0.852365847211208</v>
      </c>
      <c r="F13" s="155">
        <f>D13-B13</f>
        <v>-178.7</v>
      </c>
      <c r="G13" s="158">
        <f>D13/B13-1</f>
        <v>0.3833118833118834</v>
      </c>
    </row>
    <row r="14" spans="1:7" ht="12.75">
      <c r="A14" s="83" t="s">
        <v>8</v>
      </c>
      <c r="B14" s="97">
        <v>-35</v>
      </c>
      <c r="C14" s="148">
        <f>B14/$B$3</f>
        <v>-0.059342149881315705</v>
      </c>
      <c r="D14" s="97">
        <v>-37.5</v>
      </c>
      <c r="E14" s="148">
        <f>D14/$D$12</f>
        <v>-0.049563838223632035</v>
      </c>
      <c r="F14" s="155">
        <f>D14-B14</f>
        <v>-2.5</v>
      </c>
      <c r="G14" s="158">
        <f>D14/B14-1</f>
        <v>0.0714285714285714</v>
      </c>
    </row>
    <row r="15" spans="1:7" ht="12.75">
      <c r="A15" s="83" t="s">
        <v>11</v>
      </c>
      <c r="B15" s="98">
        <v>17.4</v>
      </c>
      <c r="C15" s="148">
        <f>B15/$B$3</f>
        <v>0.029501525940996948</v>
      </c>
      <c r="D15" s="98">
        <v>22.8</v>
      </c>
      <c r="E15" s="148">
        <f>D15/$D$12</f>
        <v>0.03013481363996828</v>
      </c>
      <c r="F15" s="155">
        <f>D15-B15</f>
        <v>5.400000000000002</v>
      </c>
      <c r="G15" s="158">
        <f>D15/B15-1</f>
        <v>0.3103448275862071</v>
      </c>
    </row>
    <row r="16" spans="1:7" ht="12.75">
      <c r="A16" s="102" t="s">
        <v>105</v>
      </c>
      <c r="B16" s="103">
        <f>SUM(B12:B15)</f>
        <v>105.99999999999997</v>
      </c>
      <c r="C16" s="104">
        <f>B16/$B$3</f>
        <v>0.17972193964055608</v>
      </c>
      <c r="D16" s="103">
        <f>SUM(D12:D15)</f>
        <v>97.00000000000004</v>
      </c>
      <c r="E16" s="104">
        <f>D16/$D$12</f>
        <v>0.12820512820512825</v>
      </c>
      <c r="F16" s="156">
        <f>D16-B16</f>
        <v>-8.999999999999929</v>
      </c>
      <c r="G16" s="150">
        <f>D16/B16-1</f>
        <v>-0.0849056603773578</v>
      </c>
    </row>
    <row r="19" spans="1:5" ht="14.25" customHeight="1">
      <c r="A19" s="82" t="s">
        <v>97</v>
      </c>
      <c r="B19" s="74">
        <v>38352</v>
      </c>
      <c r="C19" s="74" t="s">
        <v>145</v>
      </c>
      <c r="D19" s="80" t="s">
        <v>98</v>
      </c>
      <c r="E19" s="75" t="s">
        <v>99</v>
      </c>
    </row>
    <row r="20" spans="1:5" ht="12.75">
      <c r="A20" s="89" t="s">
        <v>100</v>
      </c>
      <c r="B20" s="120">
        <v>798.6</v>
      </c>
      <c r="C20" s="120">
        <v>939.6</v>
      </c>
      <c r="D20" s="154">
        <f>C20-B20</f>
        <v>141</v>
      </c>
      <c r="E20" s="157">
        <f>C20/B20-1</f>
        <v>0.17655897821187083</v>
      </c>
    </row>
    <row r="21" spans="1:5" ht="12.75">
      <c r="A21" s="83" t="s">
        <v>150</v>
      </c>
      <c r="B21" s="105">
        <v>1912</v>
      </c>
      <c r="C21" s="105">
        <v>2399.1</v>
      </c>
      <c r="D21" s="155">
        <f>C21-B21</f>
        <v>487.0999999999999</v>
      </c>
      <c r="E21" s="158">
        <f>C21/B21-1</f>
        <v>0.2547594142259413</v>
      </c>
    </row>
    <row r="22" spans="1:5" ht="12.75">
      <c r="A22" s="83" t="s">
        <v>151</v>
      </c>
      <c r="B22" s="105">
        <v>2062</v>
      </c>
      <c r="C22" s="105">
        <v>2786.3</v>
      </c>
      <c r="D22" s="155">
        <f>C22-B22</f>
        <v>724.3000000000002</v>
      </c>
      <c r="E22" s="158">
        <f>C22/B22-1</f>
        <v>0.35126091173617846</v>
      </c>
    </row>
    <row r="23" spans="1:5" s="153" customFormat="1" ht="12.75">
      <c r="A23" s="151" t="s">
        <v>149</v>
      </c>
      <c r="B23" s="152">
        <v>176</v>
      </c>
      <c r="C23" s="152">
        <v>447.6</v>
      </c>
      <c r="D23" s="161">
        <f>C23-B23</f>
        <v>271.6</v>
      </c>
      <c r="E23" s="162">
        <f>C23/B23-1</f>
        <v>1.5431818181818184</v>
      </c>
    </row>
    <row r="24" ht="6.75" customHeight="1"/>
    <row r="25" ht="12.75">
      <c r="A25" s="149" t="s">
        <v>148</v>
      </c>
    </row>
    <row r="27" spans="1:5" ht="12.75">
      <c r="A27" s="82" t="s">
        <v>97</v>
      </c>
      <c r="B27" s="74">
        <v>38352</v>
      </c>
      <c r="C27" s="74">
        <v>38717</v>
      </c>
      <c r="D27" s="80" t="s">
        <v>98</v>
      </c>
      <c r="E27" s="75" t="s">
        <v>99</v>
      </c>
    </row>
    <row r="28" spans="1:5" ht="12.75">
      <c r="A28" s="89" t="s">
        <v>100</v>
      </c>
      <c r="B28" s="120">
        <v>798.6</v>
      </c>
      <c r="C28" s="120">
        <v>792.5</v>
      </c>
      <c r="D28" s="154">
        <f>C28-B28</f>
        <v>-6.100000000000023</v>
      </c>
      <c r="E28" s="157">
        <f>C28/B28-1</f>
        <v>-0.007638367142499436</v>
      </c>
    </row>
    <row r="29" spans="1:5" ht="12.75">
      <c r="A29" s="83" t="s">
        <v>101</v>
      </c>
      <c r="B29" s="105">
        <v>1912</v>
      </c>
      <c r="C29" s="105">
        <v>2019.2</v>
      </c>
      <c r="D29" s="155">
        <f>C29-B29</f>
        <v>107.20000000000005</v>
      </c>
      <c r="E29" s="158">
        <f>C29/B29-1</f>
        <v>0.056066945606694674</v>
      </c>
    </row>
    <row r="30" spans="1:5" ht="12.75">
      <c r="A30" s="83" t="s">
        <v>135</v>
      </c>
      <c r="B30" s="105">
        <v>2062</v>
      </c>
      <c r="C30" s="105">
        <v>2438.7</v>
      </c>
      <c r="D30" s="155">
        <f>C30-B30</f>
        <v>376.6999999999998</v>
      </c>
      <c r="E30" s="158">
        <f>C30/B30-1</f>
        <v>0.18268671193016472</v>
      </c>
    </row>
    <row r="31" spans="1:5" ht="12.75">
      <c r="A31" s="151" t="s">
        <v>149</v>
      </c>
      <c r="B31" s="152">
        <v>176</v>
      </c>
      <c r="C31" s="152">
        <v>447.6</v>
      </c>
      <c r="D31" s="161">
        <f>C31-B31</f>
        <v>271.6</v>
      </c>
      <c r="E31" s="162">
        <f>C31/B31-1</f>
        <v>1.5431818181818184</v>
      </c>
    </row>
    <row r="32" spans="1:5" ht="12.75">
      <c r="A32" s="122"/>
      <c r="B32" s="77"/>
      <c r="C32" s="77"/>
      <c r="D32" s="106"/>
      <c r="E32" s="121"/>
    </row>
    <row r="34" spans="1:5" ht="12.75">
      <c r="A34" s="82" t="s">
        <v>107</v>
      </c>
      <c r="B34" s="147">
        <f>B2</f>
        <v>2004</v>
      </c>
      <c r="C34" s="147" t="str">
        <f>D2</f>
        <v>2005*</v>
      </c>
      <c r="D34" s="80" t="s">
        <v>98</v>
      </c>
      <c r="E34" s="75" t="s">
        <v>99</v>
      </c>
    </row>
    <row r="35" spans="1:5" ht="12.75">
      <c r="A35" s="89" t="s">
        <v>108</v>
      </c>
      <c r="B35" s="96">
        <f>B7</f>
        <v>105.99999999999997</v>
      </c>
      <c r="C35" s="96">
        <f>D7</f>
        <v>118.50000000000004</v>
      </c>
      <c r="D35" s="113">
        <f>C35-B35</f>
        <v>12.500000000000071</v>
      </c>
      <c r="E35" s="112">
        <f>C35/B35-1</f>
        <v>0.11792452830188749</v>
      </c>
    </row>
    <row r="36" spans="1:5" ht="12.75">
      <c r="A36" s="83" t="s">
        <v>109</v>
      </c>
      <c r="B36" s="77">
        <v>292.5</v>
      </c>
      <c r="C36" s="77">
        <v>386.4</v>
      </c>
      <c r="D36" s="106">
        <f>C36-B36</f>
        <v>93.89999999999998</v>
      </c>
      <c r="E36" s="108">
        <f>C36/B36-1</f>
        <v>0.3210256410256409</v>
      </c>
    </row>
    <row r="37" spans="1:5" ht="12.75">
      <c r="A37" s="84" t="s">
        <v>110</v>
      </c>
      <c r="B37" s="101">
        <f>B35/B36</f>
        <v>0.36239316239316227</v>
      </c>
      <c r="C37" s="101">
        <f>C35/C36</f>
        <v>0.3066770186335405</v>
      </c>
      <c r="D37" s="119" t="s">
        <v>152</v>
      </c>
      <c r="E37" s="81"/>
    </row>
    <row r="38" ht="6.75" customHeight="1"/>
    <row r="39" ht="12.75">
      <c r="A39" s="149" t="s">
        <v>148</v>
      </c>
    </row>
    <row r="41" spans="1:5" ht="12.75">
      <c r="A41" s="82" t="s">
        <v>107</v>
      </c>
      <c r="B41" s="147">
        <f>B11</f>
        <v>2004</v>
      </c>
      <c r="C41" s="147">
        <f>D11</f>
        <v>2005</v>
      </c>
      <c r="D41" s="80" t="s">
        <v>98</v>
      </c>
      <c r="E41" s="75" t="s">
        <v>99</v>
      </c>
    </row>
    <row r="42" spans="1:5" ht="12.75">
      <c r="A42" s="89" t="s">
        <v>108</v>
      </c>
      <c r="B42" s="96">
        <f>B16</f>
        <v>105.99999999999997</v>
      </c>
      <c r="C42" s="96">
        <f>D16</f>
        <v>97.00000000000004</v>
      </c>
      <c r="D42" s="113">
        <f>C42-B42</f>
        <v>-8.999999999999929</v>
      </c>
      <c r="E42" s="112">
        <f>C42/B42-1</f>
        <v>-0.0849056603773578</v>
      </c>
    </row>
    <row r="43" spans="1:5" ht="12.75">
      <c r="A43" s="83" t="s">
        <v>109</v>
      </c>
      <c r="B43" s="77">
        <v>292.5</v>
      </c>
      <c r="C43" s="111">
        <v>321</v>
      </c>
      <c r="D43" s="106">
        <f>C43-B43</f>
        <v>28.5</v>
      </c>
      <c r="E43" s="108">
        <f>C43/B43-1</f>
        <v>0.09743589743589753</v>
      </c>
    </row>
    <row r="44" spans="1:5" ht="12.75">
      <c r="A44" s="84" t="s">
        <v>110</v>
      </c>
      <c r="B44" s="101">
        <f>B42/B43</f>
        <v>0.36239316239316227</v>
      </c>
      <c r="C44" s="101">
        <f>C42/C43</f>
        <v>0.3021806853582556</v>
      </c>
      <c r="D44" s="119" t="s">
        <v>153</v>
      </c>
      <c r="E44" s="81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7 B16 D16" formulaRange="1"/>
    <ignoredError sqref="C37 E4:E7" evalError="1"/>
    <ignoredError sqref="C16" formula="1" formulaRange="1"/>
    <ignoredError sqref="C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85" customWidth="1"/>
    <col min="2" max="4" width="9.57421875" style="0" bestFit="1" customWidth="1"/>
    <col min="5" max="6" width="8.8515625" style="0" bestFit="1" customWidth="1"/>
  </cols>
  <sheetData>
    <row r="2" spans="1:7" ht="12.75">
      <c r="A2" s="82" t="s">
        <v>106</v>
      </c>
      <c r="B2" s="147">
        <v>2004</v>
      </c>
      <c r="C2" s="74" t="s">
        <v>102</v>
      </c>
      <c r="D2" s="147" t="s">
        <v>144</v>
      </c>
      <c r="E2" s="75" t="s">
        <v>102</v>
      </c>
      <c r="F2" s="73" t="s">
        <v>98</v>
      </c>
      <c r="G2" s="76" t="s">
        <v>99</v>
      </c>
    </row>
    <row r="3" spans="1:7" s="88" customFormat="1" ht="12.75">
      <c r="A3" s="89" t="s">
        <v>103</v>
      </c>
      <c r="B3" s="96">
        <v>205</v>
      </c>
      <c r="C3" s="90"/>
      <c r="D3" s="118">
        <v>396.7</v>
      </c>
      <c r="F3" s="154">
        <f>D3-B3</f>
        <v>191.7</v>
      </c>
      <c r="G3" s="157">
        <f>D3/B3-1</f>
        <v>0.9351219512195121</v>
      </c>
    </row>
    <row r="4" spans="1:7" ht="12.75">
      <c r="A4" s="83" t="s">
        <v>104</v>
      </c>
      <c r="B4" s="97">
        <v>-198.2</v>
      </c>
      <c r="C4" s="148">
        <f>B4/$B$3</f>
        <v>-0.9668292682926829</v>
      </c>
      <c r="D4" s="97">
        <v>-369.6</v>
      </c>
      <c r="E4" s="148">
        <f>D4/$D$3</f>
        <v>-0.9316864129064786</v>
      </c>
      <c r="F4" s="155">
        <f>D4-B4</f>
        <v>-171.40000000000003</v>
      </c>
      <c r="G4" s="158">
        <f>D4/B4-1</f>
        <v>0.8647830474268419</v>
      </c>
    </row>
    <row r="5" spans="1:7" ht="12.75">
      <c r="A5" s="83" t="s">
        <v>8</v>
      </c>
      <c r="B5" s="97">
        <v>-2.7</v>
      </c>
      <c r="C5" s="148">
        <f>B5/$B$3</f>
        <v>-0.013170731707317074</v>
      </c>
      <c r="D5" s="97">
        <v>-9.2</v>
      </c>
      <c r="E5" s="148">
        <f>D5/$D$3</f>
        <v>-0.023191328459793294</v>
      </c>
      <c r="F5" s="155">
        <f>D5-B5</f>
        <v>-6.499999999999999</v>
      </c>
      <c r="G5" s="158">
        <f>D5/B5-1</f>
        <v>2.407407407407407</v>
      </c>
    </row>
    <row r="6" spans="1:7" ht="12.75">
      <c r="A6" s="83" t="s">
        <v>11</v>
      </c>
      <c r="B6" s="98">
        <v>3.3</v>
      </c>
      <c r="C6" s="148">
        <f>B6/$B$3</f>
        <v>0.016097560975609757</v>
      </c>
      <c r="D6" s="98">
        <v>4.6</v>
      </c>
      <c r="E6" s="148">
        <f>D6/$D$3</f>
        <v>0.011595664229896647</v>
      </c>
      <c r="F6" s="155">
        <f>D6-B6</f>
        <v>1.2999999999999998</v>
      </c>
      <c r="G6" s="158">
        <f>D6/B6-1</f>
        <v>0.3939393939393938</v>
      </c>
    </row>
    <row r="7" spans="1:7" s="88" customFormat="1" ht="12.75">
      <c r="A7" s="102" t="s">
        <v>105</v>
      </c>
      <c r="B7" s="103">
        <f>SUM(B3:B6)</f>
        <v>7.400000000000011</v>
      </c>
      <c r="C7" s="104">
        <f>B7/$B$3</f>
        <v>0.03609756097560981</v>
      </c>
      <c r="D7" s="103">
        <f>SUM(D3:D6)</f>
        <v>22.499999999999964</v>
      </c>
      <c r="E7" s="104">
        <f>D7/$D$3</f>
        <v>0.056717922863624815</v>
      </c>
      <c r="F7" s="156">
        <f>D7-B7</f>
        <v>15.099999999999953</v>
      </c>
      <c r="G7" s="150">
        <f>D7/B7-1</f>
        <v>2.040540540540531</v>
      </c>
    </row>
    <row r="9" ht="12.75">
      <c r="A9" s="149" t="s">
        <v>148</v>
      </c>
    </row>
    <row r="11" spans="1:7" ht="12.75">
      <c r="A11" s="82" t="s">
        <v>106</v>
      </c>
      <c r="B11" s="147">
        <v>2004</v>
      </c>
      <c r="C11" s="74" t="s">
        <v>102</v>
      </c>
      <c r="D11" s="147">
        <v>2005</v>
      </c>
      <c r="E11" s="75" t="s">
        <v>102</v>
      </c>
      <c r="F11" s="73" t="s">
        <v>98</v>
      </c>
      <c r="G11" s="76" t="s">
        <v>99</v>
      </c>
    </row>
    <row r="12" spans="1:7" ht="12.75">
      <c r="A12" s="89" t="s">
        <v>103</v>
      </c>
      <c r="B12" s="96">
        <v>205</v>
      </c>
      <c r="C12" s="90"/>
      <c r="D12" s="118">
        <v>236.4</v>
      </c>
      <c r="E12" s="88"/>
      <c r="F12" s="154">
        <f>D12-B12</f>
        <v>31.400000000000006</v>
      </c>
      <c r="G12" s="157">
        <f>D12/B12-1</f>
        <v>0.1531707317073172</v>
      </c>
    </row>
    <row r="13" spans="1:7" ht="12.75">
      <c r="A13" s="83" t="s">
        <v>104</v>
      </c>
      <c r="B13" s="97">
        <v>-198.2</v>
      </c>
      <c r="C13" s="148">
        <f>B13/$B$3</f>
        <v>-0.9668292682926829</v>
      </c>
      <c r="D13" s="97">
        <v>-228</v>
      </c>
      <c r="E13" s="148">
        <f>D13/$D$12</f>
        <v>-0.9644670050761421</v>
      </c>
      <c r="F13" s="155">
        <f>D13-B13</f>
        <v>-29.80000000000001</v>
      </c>
      <c r="G13" s="158">
        <f>D13/B13-1</f>
        <v>0.15035317860746722</v>
      </c>
    </row>
    <row r="14" spans="1:7" ht="12.75">
      <c r="A14" s="83" t="s">
        <v>8</v>
      </c>
      <c r="B14" s="97">
        <v>-2.7</v>
      </c>
      <c r="C14" s="148">
        <f>B14/$B$3</f>
        <v>-0.013170731707317074</v>
      </c>
      <c r="D14" s="97">
        <v>-2.2</v>
      </c>
      <c r="E14" s="148">
        <f>D14/$D$12</f>
        <v>-0.00930626057529611</v>
      </c>
      <c r="F14" s="155">
        <f>D14-B14</f>
        <v>0.5</v>
      </c>
      <c r="G14" s="158">
        <f>D14/B14-1</f>
        <v>-0.18518518518518512</v>
      </c>
    </row>
    <row r="15" spans="1:7" s="88" customFormat="1" ht="12.75">
      <c r="A15" s="83" t="s">
        <v>11</v>
      </c>
      <c r="B15" s="98">
        <v>3.3</v>
      </c>
      <c r="C15" s="148">
        <f>B15/$B$3</f>
        <v>0.016097560975609757</v>
      </c>
      <c r="D15" s="98">
        <v>2.9</v>
      </c>
      <c r="E15" s="148">
        <f>D15/$D$12</f>
        <v>0.012267343485617596</v>
      </c>
      <c r="F15" s="155">
        <f>D15-B15</f>
        <v>-0.3999999999999999</v>
      </c>
      <c r="G15" s="158">
        <f>D15/B15-1</f>
        <v>-0.12121212121212122</v>
      </c>
    </row>
    <row r="16" spans="1:7" ht="12.75">
      <c r="A16" s="102" t="s">
        <v>105</v>
      </c>
      <c r="B16" s="103">
        <f>SUM(B12:B15)</f>
        <v>7.400000000000011</v>
      </c>
      <c r="C16" s="104">
        <f>B16/$B$3</f>
        <v>0.03609756097560981</v>
      </c>
      <c r="D16" s="103">
        <f>SUM(D12:D15)</f>
        <v>9.100000000000005</v>
      </c>
      <c r="E16" s="104">
        <f>D16/$D$12</f>
        <v>0.03849407783417938</v>
      </c>
      <c r="F16" s="156">
        <f>D16-B16</f>
        <v>1.699999999999994</v>
      </c>
      <c r="G16" s="150">
        <f>D16/B16-1</f>
        <v>0.2297297297297285</v>
      </c>
    </row>
    <row r="18" ht="12.75">
      <c r="I18" s="96"/>
    </row>
    <row r="19" spans="1:5" ht="15.75" customHeight="1">
      <c r="A19" s="82" t="s">
        <v>97</v>
      </c>
      <c r="B19" s="74">
        <v>38352</v>
      </c>
      <c r="C19" s="74" t="s">
        <v>156</v>
      </c>
      <c r="D19" s="80" t="s">
        <v>98</v>
      </c>
      <c r="E19" s="75" t="s">
        <v>99</v>
      </c>
    </row>
    <row r="20" spans="1:5" ht="12.75">
      <c r="A20" s="89" t="s">
        <v>100</v>
      </c>
      <c r="B20" s="120">
        <v>53.8</v>
      </c>
      <c r="C20" s="120">
        <v>177.5</v>
      </c>
      <c r="D20" s="154">
        <f>C20-B20</f>
        <v>123.7</v>
      </c>
      <c r="E20" s="157">
        <f>C20/B20-1</f>
        <v>2.299256505576208</v>
      </c>
    </row>
    <row r="21" spans="1:5" ht="12.75">
      <c r="A21" s="84" t="s">
        <v>154</v>
      </c>
      <c r="B21" s="123">
        <v>2282</v>
      </c>
      <c r="C21" s="123">
        <v>3754.8</v>
      </c>
      <c r="D21" s="159">
        <f>C21-B21</f>
        <v>1472.8000000000002</v>
      </c>
      <c r="E21" s="160">
        <f>C21/B21-1</f>
        <v>0.645398773006135</v>
      </c>
    </row>
    <row r="22" ht="6.75" customHeight="1"/>
    <row r="23" ht="12.75">
      <c r="A23" s="149" t="s">
        <v>148</v>
      </c>
    </row>
    <row r="25" spans="1:5" ht="12.75">
      <c r="A25" s="82" t="s">
        <v>97</v>
      </c>
      <c r="B25" s="74">
        <v>38352</v>
      </c>
      <c r="C25" s="74">
        <v>38717</v>
      </c>
      <c r="D25" s="80" t="s">
        <v>98</v>
      </c>
      <c r="E25" s="75" t="s">
        <v>99</v>
      </c>
    </row>
    <row r="26" spans="1:5" ht="12.75">
      <c r="A26" s="89" t="s">
        <v>100</v>
      </c>
      <c r="B26" s="120">
        <v>53.8</v>
      </c>
      <c r="C26" s="120">
        <v>60.4</v>
      </c>
      <c r="D26" s="154">
        <f>C26-B26</f>
        <v>6.600000000000001</v>
      </c>
      <c r="E26" s="157">
        <f>C26/B26-1</f>
        <v>0.12267657992565062</v>
      </c>
    </row>
    <row r="27" spans="1:5" ht="12.75">
      <c r="A27" s="84" t="s">
        <v>133</v>
      </c>
      <c r="B27" s="123">
        <v>2282</v>
      </c>
      <c r="C27" s="123">
        <v>2328.5</v>
      </c>
      <c r="D27" s="159">
        <f>C27-B27</f>
        <v>46.5</v>
      </c>
      <c r="E27" s="160">
        <f>C27/B27-1</f>
        <v>0.02037686240140224</v>
      </c>
    </row>
    <row r="28" spans="1:5" ht="12.75">
      <c r="A28" s="122"/>
      <c r="B28" s="77"/>
      <c r="C28" s="77"/>
      <c r="D28" s="106"/>
      <c r="E28" s="121"/>
    </row>
    <row r="30" spans="1:5" ht="12.75">
      <c r="A30" s="82" t="s">
        <v>107</v>
      </c>
      <c r="B30" s="147">
        <f>B2</f>
        <v>2004</v>
      </c>
      <c r="C30" s="147" t="str">
        <f>D2</f>
        <v>2005*</v>
      </c>
      <c r="D30" s="80" t="s">
        <v>98</v>
      </c>
      <c r="E30" s="75" t="s">
        <v>99</v>
      </c>
    </row>
    <row r="31" spans="1:5" ht="12.75">
      <c r="A31" s="89" t="s">
        <v>108</v>
      </c>
      <c r="B31" s="96">
        <f>B7</f>
        <v>7.400000000000011</v>
      </c>
      <c r="C31" s="96">
        <f>D7</f>
        <v>22.499999999999964</v>
      </c>
      <c r="D31" s="113">
        <f>C31-B31</f>
        <v>15.099999999999953</v>
      </c>
      <c r="E31" s="112">
        <f>C31/B31-1</f>
        <v>2.040540540540531</v>
      </c>
    </row>
    <row r="32" spans="1:5" ht="12.75">
      <c r="A32" s="83" t="s">
        <v>109</v>
      </c>
      <c r="B32" s="77">
        <v>292.5</v>
      </c>
      <c r="C32" s="77">
        <v>386.4</v>
      </c>
      <c r="D32" s="106">
        <f>C32-B32</f>
        <v>93.89999999999998</v>
      </c>
      <c r="E32" s="108">
        <f>C32/B32-1</f>
        <v>0.3210256410256409</v>
      </c>
    </row>
    <row r="33" spans="1:5" ht="12.75">
      <c r="A33" s="84" t="s">
        <v>110</v>
      </c>
      <c r="B33" s="101">
        <f>B31/B32</f>
        <v>0.025299145299145336</v>
      </c>
      <c r="C33" s="101">
        <f>C31/C32</f>
        <v>0.05822981366459618</v>
      </c>
      <c r="D33" s="119" t="s">
        <v>155</v>
      </c>
      <c r="E33" s="81"/>
    </row>
    <row r="34" ht="6.75" customHeight="1"/>
    <row r="35" ht="12.75">
      <c r="A35" s="149" t="s">
        <v>148</v>
      </c>
    </row>
    <row r="37" spans="1:5" ht="12.75">
      <c r="A37" s="82" t="s">
        <v>107</v>
      </c>
      <c r="B37" s="147">
        <f>B11</f>
        <v>2004</v>
      </c>
      <c r="C37" s="147">
        <f>D11</f>
        <v>2005</v>
      </c>
      <c r="D37" s="80" t="s">
        <v>98</v>
      </c>
      <c r="E37" s="75" t="s">
        <v>99</v>
      </c>
    </row>
    <row r="38" spans="1:5" ht="12.75">
      <c r="A38" s="89" t="s">
        <v>108</v>
      </c>
      <c r="B38" s="96">
        <f>B16</f>
        <v>7.400000000000011</v>
      </c>
      <c r="C38" s="96">
        <f>D16</f>
        <v>9.100000000000005</v>
      </c>
      <c r="D38" s="113">
        <f>C38-B38</f>
        <v>1.699999999999994</v>
      </c>
      <c r="E38" s="112">
        <f>C38/B38-1</f>
        <v>0.2297297297297285</v>
      </c>
    </row>
    <row r="39" spans="1:5" ht="12.75">
      <c r="A39" s="83" t="s">
        <v>109</v>
      </c>
      <c r="B39" s="77">
        <v>292.5</v>
      </c>
      <c r="C39" s="111">
        <v>321</v>
      </c>
      <c r="D39" s="106">
        <f>C39-B39</f>
        <v>28.5</v>
      </c>
      <c r="E39" s="108">
        <f>C39/B39-1</f>
        <v>0.09743589743589753</v>
      </c>
    </row>
    <row r="40" spans="1:5" ht="12.75">
      <c r="A40" s="84" t="s">
        <v>110</v>
      </c>
      <c r="B40" s="101">
        <f>B38/B39</f>
        <v>0.025299145299145336</v>
      </c>
      <c r="C40" s="101">
        <f>C38/C39</f>
        <v>0.028348909657320887</v>
      </c>
      <c r="D40" s="119" t="s">
        <v>134</v>
      </c>
      <c r="E40" s="81"/>
    </row>
  </sheetData>
  <printOptions/>
  <pageMargins left="0.75" right="0.75" top="1" bottom="1" header="0.5" footer="0.5"/>
  <pageSetup orientation="portrait" paperSize="9"/>
  <ignoredErrors>
    <ignoredError sqref="B7 B16 D16" formulaRange="1"/>
    <ignoredError sqref="C7 C16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J45"/>
  <sheetViews>
    <sheetView workbookViewId="0" topLeftCell="A1">
      <selection activeCell="A1" sqref="A1"/>
    </sheetView>
  </sheetViews>
  <sheetFormatPr defaultColWidth="9.140625" defaultRowHeight="12.75"/>
  <cols>
    <col min="1" max="1" width="34.8515625" style="85" bestFit="1" customWidth="1"/>
    <col min="2" max="2" width="9.7109375" style="0" bestFit="1" customWidth="1"/>
    <col min="3" max="4" width="9.57421875" style="0" bestFit="1" customWidth="1"/>
    <col min="5" max="6" width="8.8515625" style="0" bestFit="1" customWidth="1"/>
    <col min="7" max="7" width="8.57421875" style="0" bestFit="1" customWidth="1"/>
  </cols>
  <sheetData>
    <row r="2" spans="1:7" ht="12.75">
      <c r="A2" s="82" t="s">
        <v>106</v>
      </c>
      <c r="B2" s="147">
        <v>2004</v>
      </c>
      <c r="C2" s="74" t="s">
        <v>102</v>
      </c>
      <c r="D2" s="147" t="s">
        <v>144</v>
      </c>
      <c r="E2" s="75" t="s">
        <v>102</v>
      </c>
      <c r="F2" s="73" t="s">
        <v>98</v>
      </c>
      <c r="G2" s="76" t="s">
        <v>99</v>
      </c>
    </row>
    <row r="3" spans="1:7" s="88" customFormat="1" ht="12.75">
      <c r="A3" s="89" t="s">
        <v>103</v>
      </c>
      <c r="B3" s="96">
        <v>304.9</v>
      </c>
      <c r="C3" s="90"/>
      <c r="D3" s="118">
        <v>346.2</v>
      </c>
      <c r="F3" s="154">
        <f>D3-B3</f>
        <v>41.30000000000001</v>
      </c>
      <c r="G3" s="157">
        <f>D3/B3-1</f>
        <v>0.13545424729419486</v>
      </c>
    </row>
    <row r="4" spans="1:7" ht="12.75">
      <c r="A4" s="83" t="s">
        <v>104</v>
      </c>
      <c r="B4" s="97">
        <v>-225.7</v>
      </c>
      <c r="C4" s="148">
        <f>B4/$B$3</f>
        <v>-0.7402427025254182</v>
      </c>
      <c r="D4" s="97">
        <v>-263.2</v>
      </c>
      <c r="E4" s="148">
        <f>D4/$D$3</f>
        <v>-0.7602541883304448</v>
      </c>
      <c r="F4" s="155">
        <f>D4-B4</f>
        <v>-37.5</v>
      </c>
      <c r="G4" s="158">
        <f>D4/B4-1</f>
        <v>0.16614975631369067</v>
      </c>
    </row>
    <row r="5" spans="1:7" ht="12.75">
      <c r="A5" s="83" t="s">
        <v>8</v>
      </c>
      <c r="B5" s="97">
        <v>-65.7</v>
      </c>
      <c r="C5" s="148">
        <f>B5/$B$3</f>
        <v>-0.21548048540505085</v>
      </c>
      <c r="D5" s="97">
        <v>-75.4</v>
      </c>
      <c r="E5" s="148">
        <f>D5/$D$3</f>
        <v>-0.2177931831311381</v>
      </c>
      <c r="F5" s="155">
        <f>D5-B5</f>
        <v>-9.700000000000003</v>
      </c>
      <c r="G5" s="158">
        <f>D5/B5-1</f>
        <v>0.14764079147640796</v>
      </c>
    </row>
    <row r="6" spans="1:7" ht="12.75">
      <c r="A6" s="83" t="s">
        <v>11</v>
      </c>
      <c r="B6" s="98">
        <v>63</v>
      </c>
      <c r="C6" s="148">
        <f>B6/$B$3</f>
        <v>0.20662512299114466</v>
      </c>
      <c r="D6" s="98">
        <v>86.7</v>
      </c>
      <c r="E6" s="148">
        <f>D6/$D$3</f>
        <v>0.25043327556325823</v>
      </c>
      <c r="F6" s="155">
        <f>D6-B6</f>
        <v>23.700000000000003</v>
      </c>
      <c r="G6" s="158">
        <f>D6/B6-1</f>
        <v>0.3761904761904762</v>
      </c>
    </row>
    <row r="7" spans="1:7" s="88" customFormat="1" ht="12.75">
      <c r="A7" s="102" t="s">
        <v>105</v>
      </c>
      <c r="B7" s="103">
        <f>SUM(B3:B6)</f>
        <v>76.49999999999999</v>
      </c>
      <c r="C7" s="104">
        <f>B7/$B$3</f>
        <v>0.2509019350606756</v>
      </c>
      <c r="D7" s="103">
        <f>SUM(D3:D6)</f>
        <v>94.3</v>
      </c>
      <c r="E7" s="104">
        <f>D7/$D$3</f>
        <v>0.27238590410167535</v>
      </c>
      <c r="F7" s="156">
        <f>D7-B7</f>
        <v>17.80000000000001</v>
      </c>
      <c r="G7" s="150">
        <f>D7/B7-1</f>
        <v>0.2326797385620918</v>
      </c>
    </row>
    <row r="8" ht="6.75" customHeight="1"/>
    <row r="9" ht="12.75">
      <c r="A9" s="149" t="s">
        <v>148</v>
      </c>
    </row>
    <row r="11" spans="1:7" ht="12.75">
      <c r="A11" s="82" t="s">
        <v>106</v>
      </c>
      <c r="B11" s="147">
        <v>2004</v>
      </c>
      <c r="C11" s="74" t="s">
        <v>102</v>
      </c>
      <c r="D11" s="147">
        <v>2005</v>
      </c>
      <c r="E11" s="75" t="s">
        <v>102</v>
      </c>
      <c r="F11" s="73" t="s">
        <v>98</v>
      </c>
      <c r="G11" s="76" t="s">
        <v>99</v>
      </c>
    </row>
    <row r="12" spans="1:7" ht="12.75">
      <c r="A12" s="89" t="s">
        <v>103</v>
      </c>
      <c r="B12" s="96">
        <v>304.9</v>
      </c>
      <c r="C12" s="90"/>
      <c r="D12" s="118">
        <v>310.5</v>
      </c>
      <c r="E12" s="88"/>
      <c r="F12" s="154">
        <f>D12-B12</f>
        <v>5.600000000000023</v>
      </c>
      <c r="G12" s="157">
        <f>D12/B12-1</f>
        <v>0.018366677599212844</v>
      </c>
    </row>
    <row r="13" spans="1:7" ht="12.75">
      <c r="A13" s="83" t="s">
        <v>104</v>
      </c>
      <c r="B13" s="97">
        <v>-225.7</v>
      </c>
      <c r="C13" s="148">
        <f>B13/$B$3</f>
        <v>-0.7402427025254182</v>
      </c>
      <c r="D13" s="97">
        <v>-246</v>
      </c>
      <c r="E13" s="148">
        <f>D13/$D$12</f>
        <v>-0.7922705314009661</v>
      </c>
      <c r="F13" s="155">
        <f>D13-B13</f>
        <v>-20.30000000000001</v>
      </c>
      <c r="G13" s="158">
        <f>D13/B13-1</f>
        <v>0.0899424014178114</v>
      </c>
    </row>
    <row r="14" spans="1:7" ht="12.75">
      <c r="A14" s="83" t="s">
        <v>8</v>
      </c>
      <c r="B14" s="97">
        <v>-65.7</v>
      </c>
      <c r="C14" s="148">
        <f>B14/$B$3</f>
        <v>-0.21548048540505085</v>
      </c>
      <c r="D14" s="97">
        <v>-67.2</v>
      </c>
      <c r="E14" s="148">
        <f>D14/$D$12</f>
        <v>-0.21642512077294687</v>
      </c>
      <c r="F14" s="155">
        <f>D14-B14</f>
        <v>-1.5</v>
      </c>
      <c r="G14" s="158">
        <f>D14/B14-1</f>
        <v>0.022831050228310446</v>
      </c>
    </row>
    <row r="15" spans="1:7" ht="12.75">
      <c r="A15" s="83" t="s">
        <v>11</v>
      </c>
      <c r="B15" s="98">
        <v>63</v>
      </c>
      <c r="C15" s="148">
        <f>B15/$B$3</f>
        <v>0.20662512299114466</v>
      </c>
      <c r="D15" s="98">
        <v>84.8</v>
      </c>
      <c r="E15" s="148">
        <f>D15/$D$12</f>
        <v>0.2731078904991948</v>
      </c>
      <c r="F15" s="155">
        <f>D15-B15</f>
        <v>21.799999999999997</v>
      </c>
      <c r="G15" s="158">
        <f>D15/B15-1</f>
        <v>0.3460317460317459</v>
      </c>
    </row>
    <row r="16" spans="1:7" ht="12.75">
      <c r="A16" s="102" t="s">
        <v>105</v>
      </c>
      <c r="B16" s="103">
        <f>SUM(B12:B15)</f>
        <v>76.49999999999999</v>
      </c>
      <c r="C16" s="104">
        <f>B16/$B$3</f>
        <v>0.2509019350606756</v>
      </c>
      <c r="D16" s="103">
        <f>SUM(D12:D15)</f>
        <v>82.1</v>
      </c>
      <c r="E16" s="104">
        <f>D16/$D$12</f>
        <v>0.26441223832528177</v>
      </c>
      <c r="F16" s="156">
        <f>D16-B16</f>
        <v>5.6000000000000085</v>
      </c>
      <c r="G16" s="150">
        <f>D16/B16-1</f>
        <v>0.07320261437908515</v>
      </c>
    </row>
    <row r="18" ht="12.75">
      <c r="J18" s="99"/>
    </row>
    <row r="19" spans="1:5" ht="12.75">
      <c r="A19" s="82" t="s">
        <v>97</v>
      </c>
      <c r="B19" s="74">
        <v>38352</v>
      </c>
      <c r="C19" s="164" t="s">
        <v>156</v>
      </c>
      <c r="D19" s="80" t="s">
        <v>98</v>
      </c>
      <c r="E19" s="75" t="s">
        <v>99</v>
      </c>
    </row>
    <row r="20" spans="1:5" ht="12.75">
      <c r="A20" s="83" t="s">
        <v>157</v>
      </c>
      <c r="B20" s="77"/>
      <c r="C20" s="77"/>
      <c r="D20" s="106"/>
      <c r="E20" s="108"/>
    </row>
    <row r="21" spans="1:5" ht="12.75">
      <c r="A21" s="116" t="s">
        <v>112</v>
      </c>
      <c r="B21" s="111">
        <v>203</v>
      </c>
      <c r="C21" s="111">
        <v>228.4</v>
      </c>
      <c r="D21" s="106">
        <f>C21-B21</f>
        <v>25.400000000000006</v>
      </c>
      <c r="E21" s="158">
        <f>C21/B21-1</f>
        <v>0.1251231527093597</v>
      </c>
    </row>
    <row r="22" spans="1:5" ht="12.75">
      <c r="A22" s="116" t="s">
        <v>113</v>
      </c>
      <c r="B22" s="111">
        <v>155</v>
      </c>
      <c r="C22" s="111">
        <v>199.7</v>
      </c>
      <c r="D22" s="106">
        <f>C22-B22</f>
        <v>44.69999999999999</v>
      </c>
      <c r="E22" s="158">
        <f>C22/B22-1</f>
        <v>0.2883870967741935</v>
      </c>
    </row>
    <row r="23" spans="1:5" ht="12.75">
      <c r="A23" s="110" t="s">
        <v>114</v>
      </c>
      <c r="B23" s="165">
        <v>181</v>
      </c>
      <c r="C23" s="79">
        <v>205.8</v>
      </c>
      <c r="D23" s="107">
        <f>C23-B23</f>
        <v>24.80000000000001</v>
      </c>
      <c r="E23" s="160">
        <f>C23/B23-1</f>
        <v>0.13701657458563532</v>
      </c>
    </row>
    <row r="24" ht="5.25" customHeight="1"/>
    <row r="25" ht="12.75">
      <c r="A25" s="149" t="s">
        <v>148</v>
      </c>
    </row>
    <row r="27" spans="1:5" ht="12.75">
      <c r="A27" s="82" t="s">
        <v>97</v>
      </c>
      <c r="B27" s="74">
        <v>38352</v>
      </c>
      <c r="C27" s="74">
        <v>38717</v>
      </c>
      <c r="D27" s="80" t="s">
        <v>98</v>
      </c>
      <c r="E27" s="75" t="s">
        <v>99</v>
      </c>
    </row>
    <row r="28" spans="1:5" ht="12.75">
      <c r="A28" s="83" t="s">
        <v>158</v>
      </c>
      <c r="B28" s="77"/>
      <c r="C28" s="77"/>
      <c r="D28" s="106"/>
      <c r="E28" s="108"/>
    </row>
    <row r="29" spans="1:5" ht="12.75">
      <c r="A29" s="116" t="s">
        <v>112</v>
      </c>
      <c r="B29" s="111">
        <v>203</v>
      </c>
      <c r="C29" s="111">
        <v>201</v>
      </c>
      <c r="D29" s="106">
        <f>C29-B29</f>
        <v>-2</v>
      </c>
      <c r="E29" s="158">
        <f>C29/B29-1</f>
        <v>-0.009852216748768461</v>
      </c>
    </row>
    <row r="30" spans="1:5" ht="12.75">
      <c r="A30" s="116" t="s">
        <v>113</v>
      </c>
      <c r="B30" s="111">
        <v>155</v>
      </c>
      <c r="C30" s="111">
        <v>175.6</v>
      </c>
      <c r="D30" s="106">
        <f>C30-B30</f>
        <v>20.599999999999994</v>
      </c>
      <c r="E30" s="158">
        <f>C30/B30-1</f>
        <v>0.13290322580645153</v>
      </c>
    </row>
    <row r="31" spans="1:5" ht="12.75">
      <c r="A31" s="110" t="s">
        <v>114</v>
      </c>
      <c r="B31" s="165">
        <v>181</v>
      </c>
      <c r="C31" s="79">
        <v>181.7</v>
      </c>
      <c r="D31" s="107">
        <f>C31-B31</f>
        <v>0.6999999999999886</v>
      </c>
      <c r="E31" s="160">
        <f>C31/B31-1</f>
        <v>0.003867403314917084</v>
      </c>
    </row>
    <row r="32" spans="1:5" ht="12.75">
      <c r="A32" s="163"/>
      <c r="B32" s="77"/>
      <c r="C32" s="77"/>
      <c r="D32" s="106"/>
      <c r="E32" s="121"/>
    </row>
    <row r="35" spans="1:5" ht="12.75">
      <c r="A35" s="82" t="s">
        <v>107</v>
      </c>
      <c r="B35" s="147">
        <f>B2</f>
        <v>2004</v>
      </c>
      <c r="C35" s="147" t="str">
        <f>D2</f>
        <v>2005*</v>
      </c>
      <c r="D35" s="80" t="s">
        <v>98</v>
      </c>
      <c r="E35" s="75" t="s">
        <v>99</v>
      </c>
    </row>
    <row r="36" spans="1:5" ht="12.75">
      <c r="A36" s="89" t="s">
        <v>108</v>
      </c>
      <c r="B36" s="96">
        <f>B7</f>
        <v>76.49999999999999</v>
      </c>
      <c r="C36" s="96">
        <f>D7</f>
        <v>94.3</v>
      </c>
      <c r="D36" s="113">
        <f>C36-B36</f>
        <v>17.80000000000001</v>
      </c>
      <c r="E36" s="112">
        <f>C36/B36-1</f>
        <v>0.2326797385620918</v>
      </c>
    </row>
    <row r="37" spans="1:5" ht="12.75">
      <c r="A37" s="83" t="s">
        <v>109</v>
      </c>
      <c r="B37" s="77">
        <v>292.5</v>
      </c>
      <c r="C37" s="77">
        <v>386.4</v>
      </c>
      <c r="D37" s="106">
        <f>C37-B37</f>
        <v>93.89999999999998</v>
      </c>
      <c r="E37" s="108">
        <f>C37/B37-1</f>
        <v>0.3210256410256409</v>
      </c>
    </row>
    <row r="38" spans="1:5" ht="12.75">
      <c r="A38" s="84" t="s">
        <v>110</v>
      </c>
      <c r="B38" s="101">
        <f>B36/B37</f>
        <v>0.2615384615384615</v>
      </c>
      <c r="C38" s="101">
        <f>C36/C37</f>
        <v>0.24404761904761904</v>
      </c>
      <c r="D38" s="119" t="s">
        <v>159</v>
      </c>
      <c r="E38" s="81"/>
    </row>
    <row r="39" ht="6.75" customHeight="1"/>
    <row r="40" ht="12.75">
      <c r="A40" s="149" t="s">
        <v>148</v>
      </c>
    </row>
    <row r="42" spans="1:5" ht="12.75">
      <c r="A42" s="82" t="s">
        <v>107</v>
      </c>
      <c r="B42" s="147">
        <f>B11</f>
        <v>2004</v>
      </c>
      <c r="C42" s="147">
        <f>D11</f>
        <v>2005</v>
      </c>
      <c r="D42" s="80" t="s">
        <v>98</v>
      </c>
      <c r="E42" s="75" t="s">
        <v>99</v>
      </c>
    </row>
    <row r="43" spans="1:5" ht="12.75">
      <c r="A43" s="89" t="s">
        <v>108</v>
      </c>
      <c r="B43" s="96">
        <f>B16</f>
        <v>76.49999999999999</v>
      </c>
      <c r="C43" s="96">
        <f>D16</f>
        <v>82.1</v>
      </c>
      <c r="D43" s="113">
        <f>C43-B43</f>
        <v>5.6000000000000085</v>
      </c>
      <c r="E43" s="112">
        <f>C43/B43-1</f>
        <v>0.07320261437908515</v>
      </c>
    </row>
    <row r="44" spans="1:5" ht="12.75">
      <c r="A44" s="83" t="s">
        <v>109</v>
      </c>
      <c r="B44" s="77">
        <v>292.5</v>
      </c>
      <c r="C44" s="111">
        <v>321</v>
      </c>
      <c r="D44" s="106">
        <f>C44-B44</f>
        <v>28.5</v>
      </c>
      <c r="E44" s="108">
        <f>C44/B44-1</f>
        <v>0.09743589743589753</v>
      </c>
    </row>
    <row r="45" spans="1:5" ht="12.75">
      <c r="A45" s="84" t="s">
        <v>110</v>
      </c>
      <c r="B45" s="101">
        <f>B43/B44</f>
        <v>0.2615384615384615</v>
      </c>
      <c r="C45" s="101">
        <f>C43/C44</f>
        <v>0.2557632398753894</v>
      </c>
      <c r="D45" s="119" t="s">
        <v>160</v>
      </c>
      <c r="E45" s="81"/>
    </row>
  </sheetData>
  <printOptions/>
  <pageMargins left="0.75" right="0.75" top="1" bottom="1" header="0.5" footer="0.5"/>
  <pageSetup orientation="portrait" paperSize="9"/>
  <ignoredErrors>
    <ignoredError sqref="B16 D16" formulaRange="1"/>
    <ignoredError sqref="C16 B7" formula="1" formulaRange="1"/>
    <ignoredError sqref="C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A1" sqref="A1"/>
    </sheetView>
  </sheetViews>
  <sheetFormatPr defaultColWidth="9.140625" defaultRowHeight="12.75"/>
  <cols>
    <col min="1" max="1" width="38.421875" style="85" customWidth="1"/>
    <col min="2" max="5" width="11.28125" style="0" customWidth="1"/>
    <col min="6" max="6" width="10.140625" style="0" customWidth="1"/>
    <col min="7" max="7" width="11.28125" style="0" customWidth="1"/>
  </cols>
  <sheetData>
    <row r="2" spans="1:7" ht="12.75">
      <c r="A2" s="82" t="s">
        <v>111</v>
      </c>
      <c r="B2" s="147">
        <v>2004</v>
      </c>
      <c r="C2" s="74" t="s">
        <v>102</v>
      </c>
      <c r="D2" s="147" t="s">
        <v>144</v>
      </c>
      <c r="E2" s="75" t="s">
        <v>102</v>
      </c>
      <c r="F2" s="73" t="s">
        <v>98</v>
      </c>
      <c r="G2" s="76" t="s">
        <v>99</v>
      </c>
    </row>
    <row r="3" spans="1:7" s="88" customFormat="1" ht="12.75">
      <c r="A3" s="89" t="s">
        <v>103</v>
      </c>
      <c r="B3" s="96">
        <v>362.3</v>
      </c>
      <c r="C3" s="90"/>
      <c r="D3" s="118">
        <v>346.2</v>
      </c>
      <c r="F3" s="154">
        <f>D3-B3</f>
        <v>-16.100000000000023</v>
      </c>
      <c r="G3" s="157">
        <f>D3/B3-1</f>
        <v>-0.044438310792161206</v>
      </c>
    </row>
    <row r="4" spans="1:7" ht="12.75">
      <c r="A4" s="83" t="s">
        <v>104</v>
      </c>
      <c r="B4" s="97">
        <v>-189.9</v>
      </c>
      <c r="C4" s="148">
        <f>B4/$B$3</f>
        <v>-0.524151255865305</v>
      </c>
      <c r="D4" s="97">
        <v>-263.2</v>
      </c>
      <c r="E4" s="148">
        <f>D4/$D$3</f>
        <v>-0.7602541883304448</v>
      </c>
      <c r="F4" s="155">
        <f>D4-B4</f>
        <v>-73.29999999999998</v>
      </c>
      <c r="G4" s="158">
        <f>D4/B4-1</f>
        <v>0.38599262769878884</v>
      </c>
    </row>
    <row r="5" spans="1:7" ht="12.75">
      <c r="A5" s="83" t="s">
        <v>8</v>
      </c>
      <c r="B5" s="97">
        <v>-86.7</v>
      </c>
      <c r="C5" s="148">
        <f>B5/$B$3</f>
        <v>-0.2393044438310792</v>
      </c>
      <c r="D5" s="97">
        <v>-75.4</v>
      </c>
      <c r="E5" s="148">
        <f>D5/$D$3</f>
        <v>-0.2177931831311381</v>
      </c>
      <c r="F5" s="155">
        <f>D5-B5</f>
        <v>11.299999999999997</v>
      </c>
      <c r="G5" s="158">
        <f>D5/B5-1</f>
        <v>-0.13033448673587078</v>
      </c>
    </row>
    <row r="6" spans="1:7" ht="12.75">
      <c r="A6" s="83" t="s">
        <v>11</v>
      </c>
      <c r="B6" s="98">
        <v>0</v>
      </c>
      <c r="C6" s="148">
        <f>B6/$B$3</f>
        <v>0</v>
      </c>
      <c r="D6" s="98">
        <v>86.7</v>
      </c>
      <c r="E6" s="148">
        <f>D6/$D$3</f>
        <v>0.25043327556325823</v>
      </c>
      <c r="F6" s="155">
        <f>D6-B6</f>
        <v>86.7</v>
      </c>
      <c r="G6" s="166" t="s">
        <v>161</v>
      </c>
    </row>
    <row r="7" spans="1:7" s="88" customFormat="1" ht="12.75">
      <c r="A7" s="102" t="s">
        <v>105</v>
      </c>
      <c r="B7" s="103">
        <f>SUM(B3:B6)</f>
        <v>85.7</v>
      </c>
      <c r="C7" s="104">
        <f>B7/$B$3</f>
        <v>0.23654430030361578</v>
      </c>
      <c r="D7" s="103">
        <f>SUM(D3:D6)</f>
        <v>94.3</v>
      </c>
      <c r="E7" s="104">
        <f>D7/$D$3</f>
        <v>0.27238590410167535</v>
      </c>
      <c r="F7" s="156">
        <f>D7-B7</f>
        <v>8.599999999999994</v>
      </c>
      <c r="G7" s="150">
        <f>D7/B7-1</f>
        <v>0.10035005834305721</v>
      </c>
    </row>
    <row r="8" ht="5.25" customHeight="1"/>
    <row r="9" ht="12.75">
      <c r="A9" s="149" t="s">
        <v>148</v>
      </c>
    </row>
    <row r="11" spans="1:7" ht="12.75">
      <c r="A11" s="82" t="s">
        <v>111</v>
      </c>
      <c r="B11" s="147">
        <v>2004</v>
      </c>
      <c r="C11" s="74" t="s">
        <v>102</v>
      </c>
      <c r="D11" s="147">
        <v>2005</v>
      </c>
      <c r="E11" s="75" t="s">
        <v>102</v>
      </c>
      <c r="F11" s="73" t="s">
        <v>98</v>
      </c>
      <c r="G11" s="76" t="s">
        <v>99</v>
      </c>
    </row>
    <row r="12" spans="1:7" ht="12.75">
      <c r="A12" s="89" t="s">
        <v>103</v>
      </c>
      <c r="B12" s="96">
        <v>362.3</v>
      </c>
      <c r="C12" s="90"/>
      <c r="D12" s="118">
        <v>416.7</v>
      </c>
      <c r="E12" s="88"/>
      <c r="F12" s="154">
        <f>D12-B12</f>
        <v>54.39999999999998</v>
      </c>
      <c r="G12" s="157">
        <f>D12/B12-1</f>
        <v>0.1501518078940105</v>
      </c>
    </row>
    <row r="13" spans="1:7" ht="12.75">
      <c r="A13" s="83" t="s">
        <v>104</v>
      </c>
      <c r="B13" s="97">
        <v>-189.9</v>
      </c>
      <c r="C13" s="148">
        <f>B13/$B$3</f>
        <v>-0.524151255865305</v>
      </c>
      <c r="D13" s="97">
        <v>-208.9</v>
      </c>
      <c r="E13" s="148">
        <f>D13/$D$12</f>
        <v>-0.5013198944084474</v>
      </c>
      <c r="F13" s="155">
        <f>D13-B13</f>
        <v>-19</v>
      </c>
      <c r="G13" s="158">
        <f>D13/B13-1</f>
        <v>0.10005265929436535</v>
      </c>
    </row>
    <row r="14" spans="1:7" s="88" customFormat="1" ht="12.75">
      <c r="A14" s="83" t="s">
        <v>8</v>
      </c>
      <c r="B14" s="97">
        <v>-86.7</v>
      </c>
      <c r="C14" s="148">
        <f>B14/$B$3</f>
        <v>-0.2393044438310792</v>
      </c>
      <c r="D14" s="97">
        <v>-97.9</v>
      </c>
      <c r="E14" s="148">
        <f>D14/$D$12</f>
        <v>-0.23494120470362373</v>
      </c>
      <c r="F14" s="155">
        <f>D14-B14</f>
        <v>-11.200000000000003</v>
      </c>
      <c r="G14" s="158">
        <f>D14/B14-1</f>
        <v>0.12918108419838537</v>
      </c>
    </row>
    <row r="15" spans="1:7" ht="12.75">
      <c r="A15" s="83" t="s">
        <v>11</v>
      </c>
      <c r="B15" s="98">
        <v>0</v>
      </c>
      <c r="C15" s="148">
        <f>B15/$B$3</f>
        <v>0</v>
      </c>
      <c r="D15" s="98">
        <v>5.6</v>
      </c>
      <c r="E15" s="148">
        <f>D15/$D$12</f>
        <v>0.013438924886009118</v>
      </c>
      <c r="F15" s="155">
        <f>D15-B15</f>
        <v>5.6</v>
      </c>
      <c r="G15" s="166" t="s">
        <v>161</v>
      </c>
    </row>
    <row r="16" spans="1:7" ht="12.75">
      <c r="A16" s="102" t="s">
        <v>105</v>
      </c>
      <c r="B16" s="103">
        <f>SUM(B12:B15)</f>
        <v>85.7</v>
      </c>
      <c r="C16" s="104">
        <f>B16/$B$3</f>
        <v>0.23654430030361578</v>
      </c>
      <c r="D16" s="103">
        <f>SUM(D12:D15)</f>
        <v>115.49999999999997</v>
      </c>
      <c r="E16" s="104">
        <f>D16/$D$12</f>
        <v>0.277177825773938</v>
      </c>
      <c r="F16" s="156">
        <f>D16-B16</f>
        <v>29.79999999999997</v>
      </c>
      <c r="G16" s="150">
        <f>D16/B16-1</f>
        <v>0.3477246207701279</v>
      </c>
    </row>
    <row r="19" spans="1:5" ht="12.75">
      <c r="A19" s="122"/>
      <c r="B19" s="77"/>
      <c r="C19" s="77"/>
      <c r="D19" s="106"/>
      <c r="E19" s="121"/>
    </row>
    <row r="20" spans="1:7" ht="16.5" customHeight="1">
      <c r="A20" s="82" t="s">
        <v>115</v>
      </c>
      <c r="B20" s="74">
        <v>38352</v>
      </c>
      <c r="C20" s="80" t="s">
        <v>102</v>
      </c>
      <c r="D20" s="74" t="s">
        <v>145</v>
      </c>
      <c r="E20" s="80" t="s">
        <v>102</v>
      </c>
      <c r="F20" s="80" t="s">
        <v>98</v>
      </c>
      <c r="G20" s="75" t="s">
        <v>99</v>
      </c>
    </row>
    <row r="21" spans="1:7" ht="12.75">
      <c r="A21" s="83" t="s">
        <v>116</v>
      </c>
      <c r="B21" s="105">
        <v>1316</v>
      </c>
      <c r="C21" s="99">
        <f aca="true" t="shared" si="0" ref="C21:C28">B21/$B$23</f>
        <v>0.49177877428998507</v>
      </c>
      <c r="D21" s="105">
        <v>1597.2</v>
      </c>
      <c r="E21" s="99">
        <f aca="true" t="shared" si="1" ref="E21:E30">D21/$D$23</f>
        <v>0.42373915581142385</v>
      </c>
      <c r="F21" s="106">
        <f aca="true" t="shared" si="2" ref="F21:F30">D21-B21</f>
        <v>281.20000000000005</v>
      </c>
      <c r="G21" s="108">
        <f aca="true" t="shared" si="3" ref="G21:G28">D21/B21-1</f>
        <v>0.21367781155015209</v>
      </c>
    </row>
    <row r="22" spans="1:7" ht="12.75">
      <c r="A22" s="83" t="s">
        <v>162</v>
      </c>
      <c r="B22" s="105">
        <v>1360</v>
      </c>
      <c r="C22" s="99">
        <f t="shared" si="0"/>
        <v>0.5082212257100149</v>
      </c>
      <c r="D22" s="105">
        <v>2172.1</v>
      </c>
      <c r="E22" s="99">
        <f t="shared" si="1"/>
        <v>0.576260844188576</v>
      </c>
      <c r="F22" s="106">
        <f t="shared" si="2"/>
        <v>812.0999999999999</v>
      </c>
      <c r="G22" s="108">
        <f t="shared" si="3"/>
        <v>0.5971323529411765</v>
      </c>
    </row>
    <row r="23" spans="1:7" ht="12.75">
      <c r="A23" s="102" t="s">
        <v>163</v>
      </c>
      <c r="B23" s="124">
        <f>SUM(B21:B22)</f>
        <v>2676</v>
      </c>
      <c r="C23" s="104">
        <f t="shared" si="0"/>
        <v>1</v>
      </c>
      <c r="D23" s="124">
        <f>SUM(D21:D22)</f>
        <v>3769.3</v>
      </c>
      <c r="E23" s="104">
        <f t="shared" si="1"/>
        <v>1</v>
      </c>
      <c r="F23" s="114">
        <f t="shared" si="2"/>
        <v>1093.3000000000002</v>
      </c>
      <c r="G23" s="115">
        <f t="shared" si="3"/>
        <v>0.4085575485799702</v>
      </c>
    </row>
    <row r="24" spans="1:7" ht="12.75">
      <c r="A24" s="83" t="s">
        <v>117</v>
      </c>
      <c r="B24" s="105">
        <v>919</v>
      </c>
      <c r="C24" s="99">
        <f t="shared" si="0"/>
        <v>0.34342301943198805</v>
      </c>
      <c r="D24" s="105">
        <v>1343.2</v>
      </c>
      <c r="E24" s="99">
        <f t="shared" si="1"/>
        <v>0.35635263842092696</v>
      </c>
      <c r="F24" s="106">
        <f t="shared" si="2"/>
        <v>424.20000000000005</v>
      </c>
      <c r="G24" s="108">
        <f t="shared" si="3"/>
        <v>0.4615886833514691</v>
      </c>
    </row>
    <row r="25" spans="1:7" ht="12.75">
      <c r="A25" s="83" t="s">
        <v>118</v>
      </c>
      <c r="B25" s="105">
        <v>451</v>
      </c>
      <c r="C25" s="99">
        <f t="shared" si="0"/>
        <v>0.16853512705530643</v>
      </c>
      <c r="D25" s="105">
        <v>614</v>
      </c>
      <c r="E25" s="99">
        <f t="shared" si="1"/>
        <v>0.16289496723529567</v>
      </c>
      <c r="F25" s="106">
        <f t="shared" si="2"/>
        <v>163</v>
      </c>
      <c r="G25" s="108">
        <f t="shared" si="3"/>
        <v>0.3614190687361418</v>
      </c>
    </row>
    <row r="26" spans="1:7" ht="12.75">
      <c r="A26" s="83" t="s">
        <v>119</v>
      </c>
      <c r="B26" s="105">
        <v>579</v>
      </c>
      <c r="C26" s="99">
        <f t="shared" si="0"/>
        <v>0.2163677130044843</v>
      </c>
      <c r="D26" s="105">
        <v>293.8</v>
      </c>
      <c r="E26" s="99">
        <f t="shared" si="1"/>
        <v>0.07794550712333854</v>
      </c>
      <c r="F26" s="106">
        <f t="shared" si="2"/>
        <v>-285.2</v>
      </c>
      <c r="G26" s="108">
        <f t="shared" si="3"/>
        <v>-0.492573402417962</v>
      </c>
    </row>
    <row r="27" spans="1:7" ht="12.75">
      <c r="A27" s="83" t="s">
        <v>120</v>
      </c>
      <c r="B27" s="105">
        <v>67</v>
      </c>
      <c r="C27" s="99">
        <f t="shared" si="0"/>
        <v>0.025037369207772796</v>
      </c>
      <c r="D27" s="105">
        <v>300.5</v>
      </c>
      <c r="E27" s="99">
        <f t="shared" si="1"/>
        <v>0.07972302549545009</v>
      </c>
      <c r="F27" s="106">
        <f t="shared" si="2"/>
        <v>233.5</v>
      </c>
      <c r="G27" s="108">
        <f t="shared" si="3"/>
        <v>3.4850746268656714</v>
      </c>
    </row>
    <row r="28" spans="1:7" ht="12.75">
      <c r="A28" s="169" t="s">
        <v>164</v>
      </c>
      <c r="B28" s="170">
        <v>660</v>
      </c>
      <c r="C28" s="99">
        <f t="shared" si="0"/>
        <v>0.24663677130044842</v>
      </c>
      <c r="D28" s="170">
        <v>742.3</v>
      </c>
      <c r="E28" s="99">
        <f t="shared" si="1"/>
        <v>0.19693311755498366</v>
      </c>
      <c r="F28" s="106">
        <f t="shared" si="2"/>
        <v>82.29999999999995</v>
      </c>
      <c r="G28" s="108">
        <f t="shared" si="3"/>
        <v>0.12469696969696953</v>
      </c>
    </row>
    <row r="29" spans="1:7" ht="12.75">
      <c r="A29" s="167" t="s">
        <v>121</v>
      </c>
      <c r="B29" s="168">
        <f>-C29</f>
        <v>0</v>
      </c>
      <c r="C29" s="101"/>
      <c r="D29" s="168">
        <v>475.4</v>
      </c>
      <c r="E29" s="99">
        <f t="shared" si="1"/>
        <v>0.12612421404504814</v>
      </c>
      <c r="F29" s="106">
        <f t="shared" si="2"/>
        <v>475.4</v>
      </c>
      <c r="G29" s="171" t="s">
        <v>161</v>
      </c>
    </row>
    <row r="30" spans="1:7" ht="12.75">
      <c r="A30" s="102" t="s">
        <v>163</v>
      </c>
      <c r="B30" s="124">
        <f>SUM(B24:B28)</f>
        <v>2676</v>
      </c>
      <c r="C30" s="104">
        <f>B30/$B$23</f>
        <v>1</v>
      </c>
      <c r="D30" s="124">
        <f>SUM(D24:D29)</f>
        <v>3769.2000000000003</v>
      </c>
      <c r="E30" s="104">
        <f t="shared" si="1"/>
        <v>0.9999734698750431</v>
      </c>
      <c r="F30" s="114">
        <f t="shared" si="2"/>
        <v>1093.2000000000003</v>
      </c>
      <c r="G30" s="115">
        <f>D30/B30-1</f>
        <v>0.4085201793721973</v>
      </c>
    </row>
    <row r="31" ht="6" customHeight="1"/>
    <row r="32" ht="12.75">
      <c r="A32" s="149" t="s">
        <v>148</v>
      </c>
    </row>
    <row r="34" spans="1:7" ht="12.75">
      <c r="A34" s="82" t="s">
        <v>115</v>
      </c>
      <c r="B34" s="74">
        <v>38352</v>
      </c>
      <c r="C34" s="80" t="s">
        <v>102</v>
      </c>
      <c r="D34" s="74">
        <v>38717</v>
      </c>
      <c r="E34" s="80" t="s">
        <v>102</v>
      </c>
      <c r="F34" s="80" t="s">
        <v>98</v>
      </c>
      <c r="G34" s="75" t="s">
        <v>99</v>
      </c>
    </row>
    <row r="35" spans="1:7" ht="12.75">
      <c r="A35" s="83" t="s">
        <v>116</v>
      </c>
      <c r="B35" s="105">
        <v>1316</v>
      </c>
      <c r="C35" s="99">
        <f aca="true" t="shared" si="4" ref="C35:C43">B35/$B$23</f>
        <v>0.49177877428998507</v>
      </c>
      <c r="D35" s="105">
        <v>1342.7</v>
      </c>
      <c r="E35" s="99">
        <f aca="true" t="shared" si="5" ref="E35:E43">D35/$D$23</f>
        <v>0.3562199877961425</v>
      </c>
      <c r="F35" s="106">
        <f aca="true" t="shared" si="6" ref="F35:F43">D35-B35</f>
        <v>26.700000000000045</v>
      </c>
      <c r="G35" s="108">
        <f aca="true" t="shared" si="7" ref="G35:G43">D35/B35-1</f>
        <v>0.0202887537993921</v>
      </c>
    </row>
    <row r="36" spans="1:7" ht="12.75">
      <c r="A36" s="83" t="s">
        <v>162</v>
      </c>
      <c r="B36" s="105">
        <v>1360</v>
      </c>
      <c r="C36" s="99">
        <f t="shared" si="4"/>
        <v>0.5082212257100149</v>
      </c>
      <c r="D36" s="105">
        <v>2007.2</v>
      </c>
      <c r="E36" s="99">
        <f t="shared" si="5"/>
        <v>0.5325126681346669</v>
      </c>
      <c r="F36" s="106">
        <f t="shared" si="6"/>
        <v>647.2</v>
      </c>
      <c r="G36" s="108">
        <f t="shared" si="7"/>
        <v>0.4758823529411764</v>
      </c>
    </row>
    <row r="37" spans="1:7" ht="12.75">
      <c r="A37" s="102" t="s">
        <v>163</v>
      </c>
      <c r="B37" s="124">
        <f>SUM(B35:B36)</f>
        <v>2676</v>
      </c>
      <c r="C37" s="104">
        <f t="shared" si="4"/>
        <v>1</v>
      </c>
      <c r="D37" s="124">
        <f>SUM(D35:D36)</f>
        <v>3349.9</v>
      </c>
      <c r="E37" s="104">
        <f t="shared" si="5"/>
        <v>0.8887326559308094</v>
      </c>
      <c r="F37" s="114">
        <f t="shared" si="6"/>
        <v>673.9000000000001</v>
      </c>
      <c r="G37" s="115">
        <f t="shared" si="7"/>
        <v>0.251831091180867</v>
      </c>
    </row>
    <row r="38" spans="1:7" ht="12.75">
      <c r="A38" s="83" t="s">
        <v>117</v>
      </c>
      <c r="B38" s="105">
        <v>919</v>
      </c>
      <c r="C38" s="99">
        <f t="shared" si="4"/>
        <v>0.34342301943198805</v>
      </c>
      <c r="D38" s="105">
        <v>1080.2</v>
      </c>
      <c r="E38" s="99">
        <f t="shared" si="5"/>
        <v>0.2865784097843101</v>
      </c>
      <c r="F38" s="106">
        <f t="shared" si="6"/>
        <v>161.20000000000005</v>
      </c>
      <c r="G38" s="108">
        <f t="shared" si="7"/>
        <v>0.17540805223068556</v>
      </c>
    </row>
    <row r="39" spans="1:7" ht="12.75">
      <c r="A39" s="83" t="s">
        <v>118</v>
      </c>
      <c r="B39" s="105">
        <v>451</v>
      </c>
      <c r="C39" s="99">
        <f t="shared" si="4"/>
        <v>0.16853512705530643</v>
      </c>
      <c r="D39" s="105">
        <v>507</v>
      </c>
      <c r="E39" s="99">
        <f t="shared" si="5"/>
        <v>0.13450773353142492</v>
      </c>
      <c r="F39" s="106">
        <f t="shared" si="6"/>
        <v>56</v>
      </c>
      <c r="G39" s="108">
        <f t="shared" si="7"/>
        <v>0.12416851441241694</v>
      </c>
    </row>
    <row r="40" spans="1:7" ht="12.75">
      <c r="A40" s="83" t="s">
        <v>119</v>
      </c>
      <c r="B40" s="105">
        <v>579</v>
      </c>
      <c r="C40" s="99">
        <f t="shared" si="4"/>
        <v>0.2163677130044843</v>
      </c>
      <c r="D40" s="105">
        <v>774.8</v>
      </c>
      <c r="E40" s="99">
        <f t="shared" si="5"/>
        <v>0.20555540816597245</v>
      </c>
      <c r="F40" s="106">
        <f t="shared" si="6"/>
        <v>195.79999999999995</v>
      </c>
      <c r="G40" s="108">
        <f t="shared" si="7"/>
        <v>0.3381692573402417</v>
      </c>
    </row>
    <row r="41" spans="1:7" ht="12.75">
      <c r="A41" s="83" t="s">
        <v>120</v>
      </c>
      <c r="B41" s="105">
        <v>67</v>
      </c>
      <c r="C41" s="99">
        <f t="shared" si="4"/>
        <v>0.025037369207772796</v>
      </c>
      <c r="D41" s="105">
        <v>300.5</v>
      </c>
      <c r="E41" s="99">
        <f t="shared" si="5"/>
        <v>0.07972302549545009</v>
      </c>
      <c r="F41" s="106">
        <f t="shared" si="6"/>
        <v>233.5</v>
      </c>
      <c r="G41" s="108">
        <f t="shared" si="7"/>
        <v>3.4850746268656714</v>
      </c>
    </row>
    <row r="42" spans="1:7" ht="12.75">
      <c r="A42" s="169" t="s">
        <v>164</v>
      </c>
      <c r="B42" s="170">
        <v>660</v>
      </c>
      <c r="C42" s="99">
        <f t="shared" si="4"/>
        <v>0.24663677130044842</v>
      </c>
      <c r="D42" s="170">
        <v>687.4</v>
      </c>
      <c r="E42" s="99">
        <f t="shared" si="5"/>
        <v>0.18236807895365187</v>
      </c>
      <c r="F42" s="106">
        <f t="shared" si="6"/>
        <v>27.399999999999977</v>
      </c>
      <c r="G42" s="108">
        <f t="shared" si="7"/>
        <v>0.041515151515151505</v>
      </c>
    </row>
    <row r="43" spans="1:7" ht="12.75">
      <c r="A43" s="102" t="s">
        <v>163</v>
      </c>
      <c r="B43" s="124">
        <f>SUM(B38:B42)</f>
        <v>2676</v>
      </c>
      <c r="C43" s="104">
        <f t="shared" si="4"/>
        <v>1</v>
      </c>
      <c r="D43" s="124">
        <f>SUM(D38:D42)</f>
        <v>3349.9</v>
      </c>
      <c r="E43" s="104">
        <f t="shared" si="5"/>
        <v>0.8887326559308094</v>
      </c>
      <c r="F43" s="114">
        <f t="shared" si="6"/>
        <v>673.9000000000001</v>
      </c>
      <c r="G43" s="115">
        <f t="shared" si="7"/>
        <v>0.251831091180867</v>
      </c>
    </row>
    <row r="47" spans="1:5" ht="12.75">
      <c r="A47" s="82" t="s">
        <v>107</v>
      </c>
      <c r="B47" s="147">
        <f>B2</f>
        <v>2004</v>
      </c>
      <c r="C47" s="147" t="str">
        <f>D2</f>
        <v>2005*</v>
      </c>
      <c r="D47" s="80" t="s">
        <v>98</v>
      </c>
      <c r="E47" s="75" t="s">
        <v>99</v>
      </c>
    </row>
    <row r="48" spans="1:5" ht="12.75">
      <c r="A48" s="89" t="s">
        <v>108</v>
      </c>
      <c r="B48" s="96">
        <f>B7</f>
        <v>85.7</v>
      </c>
      <c r="C48" s="96">
        <f>D7</f>
        <v>94.3</v>
      </c>
      <c r="D48" s="113">
        <f>C48-B48</f>
        <v>8.599999999999994</v>
      </c>
      <c r="E48" s="112">
        <f>C48/B48-1</f>
        <v>0.10035005834305721</v>
      </c>
    </row>
    <row r="49" spans="1:5" ht="12.75">
      <c r="A49" s="83" t="s">
        <v>109</v>
      </c>
      <c r="B49" s="77">
        <v>292.5</v>
      </c>
      <c r="C49" s="77">
        <v>386.4</v>
      </c>
      <c r="D49" s="106">
        <f>C49-B49</f>
        <v>93.89999999999998</v>
      </c>
      <c r="E49" s="108">
        <f>C49/B49-1</f>
        <v>0.3210256410256409</v>
      </c>
    </row>
    <row r="50" spans="1:5" ht="12.75">
      <c r="A50" s="84" t="s">
        <v>110</v>
      </c>
      <c r="B50" s="101">
        <f>B48/B49</f>
        <v>0.292991452991453</v>
      </c>
      <c r="C50" s="101">
        <f>C48/C49</f>
        <v>0.24404761904761904</v>
      </c>
      <c r="D50" s="119" t="s">
        <v>165</v>
      </c>
      <c r="E50" s="81"/>
    </row>
    <row r="51" ht="7.5" customHeight="1"/>
    <row r="52" ht="12.75">
      <c r="A52" s="149" t="s">
        <v>148</v>
      </c>
    </row>
    <row r="54" spans="1:5" ht="12.75">
      <c r="A54" s="82" t="s">
        <v>107</v>
      </c>
      <c r="B54" s="147">
        <f>B11</f>
        <v>2004</v>
      </c>
      <c r="C54" s="147">
        <f>D11</f>
        <v>2005</v>
      </c>
      <c r="D54" s="80" t="s">
        <v>98</v>
      </c>
      <c r="E54" s="75" t="s">
        <v>99</v>
      </c>
    </row>
    <row r="55" spans="1:5" ht="12.75">
      <c r="A55" s="89" t="s">
        <v>108</v>
      </c>
      <c r="B55" s="96">
        <f>B16</f>
        <v>85.7</v>
      </c>
      <c r="C55" s="96">
        <f>D16</f>
        <v>115.49999999999997</v>
      </c>
      <c r="D55" s="113">
        <f>C55-B55</f>
        <v>29.79999999999997</v>
      </c>
      <c r="E55" s="112">
        <f>C55/B55-1</f>
        <v>0.3477246207701279</v>
      </c>
    </row>
    <row r="56" spans="1:5" ht="12.75">
      <c r="A56" s="83" t="s">
        <v>109</v>
      </c>
      <c r="B56" s="77">
        <v>292.5</v>
      </c>
      <c r="C56" s="111">
        <v>321</v>
      </c>
      <c r="D56" s="106">
        <f>C56-B56</f>
        <v>28.5</v>
      </c>
      <c r="E56" s="108">
        <f>C56/B56-1</f>
        <v>0.09743589743589753</v>
      </c>
    </row>
    <row r="57" spans="1:5" ht="12.75">
      <c r="A57" s="84" t="s">
        <v>110</v>
      </c>
      <c r="B57" s="101">
        <f>B55/B56</f>
        <v>0.292991452991453</v>
      </c>
      <c r="C57" s="101">
        <f>C55/C56</f>
        <v>0.35981308411214946</v>
      </c>
      <c r="D57" s="119" t="s">
        <v>166</v>
      </c>
      <c r="E57" s="81"/>
    </row>
  </sheetData>
  <printOptions/>
  <pageMargins left="0.75" right="0.75" top="1" bottom="1" header="0.5" footer="0.5"/>
  <pageSetup orientation="portrait" paperSize="9"/>
  <ignoredErrors>
    <ignoredError sqref="C7 C23 C43" formula="1"/>
    <ignoredError sqref="B7 C16 C37" formula="1" formulaRange="1"/>
    <ignoredError sqref="B16 D16 B23 B37 D3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85" customWidth="1"/>
    <col min="2" max="2" width="13.57421875" style="0" customWidth="1"/>
    <col min="3" max="3" width="9.57421875" style="0" bestFit="1" customWidth="1"/>
    <col min="4" max="4" width="12.00390625" style="0" customWidth="1"/>
    <col min="5" max="6" width="8.8515625" style="0" bestFit="1" customWidth="1"/>
    <col min="7" max="7" width="8.57421875" style="0" bestFit="1" customWidth="1"/>
  </cols>
  <sheetData>
    <row r="2" spans="1:7" ht="12.75">
      <c r="A2" s="82" t="s">
        <v>106</v>
      </c>
      <c r="B2" s="147">
        <v>2004</v>
      </c>
      <c r="C2" s="74" t="s">
        <v>102</v>
      </c>
      <c r="D2" s="147" t="s">
        <v>144</v>
      </c>
      <c r="E2" s="75" t="s">
        <v>102</v>
      </c>
      <c r="F2" s="73" t="s">
        <v>98</v>
      </c>
      <c r="G2" s="76" t="s">
        <v>99</v>
      </c>
    </row>
    <row r="3" spans="1:7" ht="12.75">
      <c r="A3" s="89" t="s">
        <v>103</v>
      </c>
      <c r="B3" s="96">
        <v>126.8</v>
      </c>
      <c r="C3" s="90"/>
      <c r="D3" s="118">
        <v>130.8</v>
      </c>
      <c r="E3" s="88"/>
      <c r="F3" s="154">
        <f>D3-B3</f>
        <v>4.000000000000014</v>
      </c>
      <c r="G3" s="157">
        <f>D3/B3-1</f>
        <v>0.03154574132492116</v>
      </c>
    </row>
    <row r="4" spans="1:7" ht="12.75">
      <c r="A4" s="83" t="s">
        <v>104</v>
      </c>
      <c r="B4" s="97">
        <v>-110.9</v>
      </c>
      <c r="C4" s="148">
        <f>B4/$B$3</f>
        <v>-0.8746056782334386</v>
      </c>
      <c r="D4" s="97">
        <v>-107</v>
      </c>
      <c r="E4" s="148">
        <f>D4/$D$3</f>
        <v>-0.8180428134556574</v>
      </c>
      <c r="F4" s="155">
        <f>D4-B4</f>
        <v>3.9000000000000057</v>
      </c>
      <c r="G4" s="158">
        <f>D4/B4-1</f>
        <v>-0.035166816952209246</v>
      </c>
    </row>
    <row r="5" spans="1:7" ht="12.75">
      <c r="A5" s="83" t="s">
        <v>8</v>
      </c>
      <c r="B5" s="97">
        <v>-25.8</v>
      </c>
      <c r="C5" s="148">
        <f>B5/$B$3</f>
        <v>-0.20347003154574134</v>
      </c>
      <c r="D5" s="97">
        <v>-25.8</v>
      </c>
      <c r="E5" s="148">
        <f>D5/$D$3</f>
        <v>-0.19724770642201833</v>
      </c>
      <c r="F5" s="155">
        <f>D5-B5</f>
        <v>0</v>
      </c>
      <c r="G5" s="158">
        <f>D5/B5-1</f>
        <v>0</v>
      </c>
    </row>
    <row r="6" spans="1:7" s="88" customFormat="1" ht="12.75">
      <c r="A6" s="83" t="s">
        <v>11</v>
      </c>
      <c r="B6" s="98">
        <v>26.8</v>
      </c>
      <c r="C6" s="148">
        <f>B6/$B$3</f>
        <v>0.21135646687697163</v>
      </c>
      <c r="D6" s="98">
        <v>22.6</v>
      </c>
      <c r="E6" s="148">
        <f>D6/$D$3</f>
        <v>0.172782874617737</v>
      </c>
      <c r="F6" s="155">
        <f>D6-B6</f>
        <v>-4.199999999999999</v>
      </c>
      <c r="G6" s="158">
        <f>D6/B6-1</f>
        <v>-0.15671641791044777</v>
      </c>
    </row>
    <row r="7" spans="1:7" ht="12.75">
      <c r="A7" s="102" t="s">
        <v>105</v>
      </c>
      <c r="B7" s="103">
        <f>SUM(B3:B6)</f>
        <v>16.89999999999999</v>
      </c>
      <c r="C7" s="104">
        <f>B7/$B$3</f>
        <v>0.13328075709779175</v>
      </c>
      <c r="D7" s="103">
        <f>SUM(D3:D6)</f>
        <v>20.600000000000012</v>
      </c>
      <c r="E7" s="104">
        <f>D7/$D$3</f>
        <v>0.15749235474006124</v>
      </c>
      <c r="F7" s="156">
        <f>D7-B7</f>
        <v>3.7000000000000206</v>
      </c>
      <c r="G7" s="150">
        <f>D7/B7-1</f>
        <v>0.2189349112426049</v>
      </c>
    </row>
    <row r="8" ht="6.75" customHeight="1"/>
    <row r="9" ht="12.75">
      <c r="A9" s="149" t="s">
        <v>148</v>
      </c>
    </row>
    <row r="11" spans="1:7" ht="12.75">
      <c r="A11" s="82" t="s">
        <v>106</v>
      </c>
      <c r="B11" s="147">
        <v>2004</v>
      </c>
      <c r="C11" s="74" t="s">
        <v>102</v>
      </c>
      <c r="D11" s="147">
        <v>2005</v>
      </c>
      <c r="E11" s="75" t="s">
        <v>102</v>
      </c>
      <c r="F11" s="73" t="s">
        <v>98</v>
      </c>
      <c r="G11" s="76" t="s">
        <v>99</v>
      </c>
    </row>
    <row r="12" spans="1:7" ht="12.75">
      <c r="A12" s="89" t="s">
        <v>103</v>
      </c>
      <c r="B12" s="96">
        <v>126.8</v>
      </c>
      <c r="C12" s="90"/>
      <c r="D12" s="118">
        <v>115.8</v>
      </c>
      <c r="E12" s="88"/>
      <c r="F12" s="154">
        <f>D12-B12</f>
        <v>-11</v>
      </c>
      <c r="G12" s="157">
        <f>D12/B12-1</f>
        <v>-0.08675078864353314</v>
      </c>
    </row>
    <row r="13" spans="1:7" ht="12.75">
      <c r="A13" s="83" t="s">
        <v>104</v>
      </c>
      <c r="B13" s="97">
        <v>-110.9</v>
      </c>
      <c r="C13" s="148">
        <f>B13/$B$3</f>
        <v>-0.8746056782334386</v>
      </c>
      <c r="D13" s="97">
        <v>-98</v>
      </c>
      <c r="E13" s="148">
        <f>D13/$D$12</f>
        <v>-0.846286701208981</v>
      </c>
      <c r="F13" s="155">
        <f>D13-B13</f>
        <v>12.900000000000006</v>
      </c>
      <c r="G13" s="158">
        <f>D13/B13-1</f>
        <v>-0.11632100991884586</v>
      </c>
    </row>
    <row r="14" spans="1:7" ht="12.75">
      <c r="A14" s="83" t="s">
        <v>8</v>
      </c>
      <c r="B14" s="97">
        <v>-25.8</v>
      </c>
      <c r="C14" s="148">
        <f>B14/$B$3</f>
        <v>-0.20347003154574134</v>
      </c>
      <c r="D14" s="97">
        <v>-22.8</v>
      </c>
      <c r="E14" s="148">
        <f>D14/$D$12</f>
        <v>-0.19689119170984457</v>
      </c>
      <c r="F14" s="155">
        <f>D14-B14</f>
        <v>3</v>
      </c>
      <c r="G14" s="158">
        <f>D14/B14-1</f>
        <v>-0.11627906976744184</v>
      </c>
    </row>
    <row r="15" spans="1:7" ht="12.75">
      <c r="A15" s="83" t="s">
        <v>11</v>
      </c>
      <c r="B15" s="98">
        <v>26.8</v>
      </c>
      <c r="C15" s="148">
        <f>B15/$B$3</f>
        <v>0.21135646687697163</v>
      </c>
      <c r="D15" s="98">
        <v>22.3</v>
      </c>
      <c r="E15" s="148">
        <f>D15/$D$12</f>
        <v>0.192573402417962</v>
      </c>
      <c r="F15" s="155">
        <f>D15-B15</f>
        <v>-4.5</v>
      </c>
      <c r="G15" s="158">
        <f>D15/B15-1</f>
        <v>-0.16791044776119401</v>
      </c>
    </row>
    <row r="16" spans="1:7" ht="12.75">
      <c r="A16" s="102" t="s">
        <v>105</v>
      </c>
      <c r="B16" s="103">
        <f>SUM(B12:B15)</f>
        <v>16.89999999999999</v>
      </c>
      <c r="C16" s="104">
        <f>B16/$B$3</f>
        <v>0.13328075709779175</v>
      </c>
      <c r="D16" s="103">
        <f>SUM(D12:D15)</f>
        <v>17.299999999999997</v>
      </c>
      <c r="E16" s="104">
        <f>D16/$D$12</f>
        <v>0.1493955094991364</v>
      </c>
      <c r="F16" s="156">
        <f>D16-B16</f>
        <v>0.4000000000000057</v>
      </c>
      <c r="G16" s="150">
        <f>D16/B16-1</f>
        <v>0.02366863905325478</v>
      </c>
    </row>
    <row r="20" spans="1:5" ht="12.75">
      <c r="A20" s="82" t="s">
        <v>97</v>
      </c>
      <c r="B20" s="74">
        <v>38352</v>
      </c>
      <c r="C20" s="74" t="s">
        <v>156</v>
      </c>
      <c r="D20" s="80" t="s">
        <v>98</v>
      </c>
      <c r="E20" s="75" t="s">
        <v>99</v>
      </c>
    </row>
    <row r="21" spans="1:5" ht="12.75">
      <c r="A21" s="89" t="s">
        <v>122</v>
      </c>
      <c r="B21" s="77"/>
      <c r="C21" s="77"/>
      <c r="D21" s="77"/>
      <c r="E21" s="78"/>
    </row>
    <row r="22" spans="1:5" ht="12.75">
      <c r="A22" s="84" t="s">
        <v>123</v>
      </c>
      <c r="B22" s="165">
        <v>434</v>
      </c>
      <c r="C22" s="79">
        <v>469.9</v>
      </c>
      <c r="D22" s="107">
        <f>C22-B22</f>
        <v>35.89999999999998</v>
      </c>
      <c r="E22" s="109">
        <f>C22/B22-1</f>
        <v>0.0827188940092165</v>
      </c>
    </row>
    <row r="23" spans="1:5" ht="12.75">
      <c r="A23" s="89" t="s">
        <v>124</v>
      </c>
      <c r="B23" s="77"/>
      <c r="C23" s="77"/>
      <c r="D23" s="106"/>
      <c r="E23" s="108"/>
    </row>
    <row r="24" spans="1:5" ht="12.75">
      <c r="A24" s="83" t="s">
        <v>125</v>
      </c>
      <c r="B24" s="111">
        <v>249</v>
      </c>
      <c r="C24" s="77">
        <v>293.2</v>
      </c>
      <c r="D24" s="106">
        <f>C24-B24</f>
        <v>44.19999999999999</v>
      </c>
      <c r="E24" s="108">
        <f>C24/B24-1</f>
        <v>0.17751004016064242</v>
      </c>
    </row>
    <row r="25" spans="1:5" ht="12.75">
      <c r="A25" s="84" t="s">
        <v>126</v>
      </c>
      <c r="B25" s="79">
        <v>51</v>
      </c>
      <c r="C25" s="79">
        <v>58</v>
      </c>
      <c r="D25" s="117">
        <f>C25-B25</f>
        <v>7</v>
      </c>
      <c r="E25" s="109">
        <f>C25/B25-1</f>
        <v>0.13725490196078427</v>
      </c>
    </row>
    <row r="26" ht="8.25" customHeight="1"/>
    <row r="27" ht="12.75">
      <c r="A27" s="149" t="s">
        <v>148</v>
      </c>
    </row>
    <row r="29" spans="1:5" ht="12.75">
      <c r="A29" s="82" t="s">
        <v>97</v>
      </c>
      <c r="B29" s="74">
        <v>38352</v>
      </c>
      <c r="C29" s="74">
        <v>38717</v>
      </c>
      <c r="D29" s="80" t="s">
        <v>98</v>
      </c>
      <c r="E29" s="75" t="s">
        <v>99</v>
      </c>
    </row>
    <row r="30" spans="1:5" ht="12.75">
      <c r="A30" s="89" t="s">
        <v>122</v>
      </c>
      <c r="B30" s="77"/>
      <c r="C30" s="77"/>
      <c r="D30" s="77"/>
      <c r="E30" s="78"/>
    </row>
    <row r="31" spans="1:5" ht="12.75">
      <c r="A31" s="84" t="s">
        <v>123</v>
      </c>
      <c r="B31" s="165">
        <v>434</v>
      </c>
      <c r="C31" s="79">
        <v>440.9</v>
      </c>
      <c r="D31" s="107">
        <f>C31-B31</f>
        <v>6.899999999999977</v>
      </c>
      <c r="E31" s="109">
        <f>C31/B31-1</f>
        <v>0.015898617511520774</v>
      </c>
    </row>
    <row r="32" spans="1:5" ht="12.75">
      <c r="A32" s="89" t="s">
        <v>124</v>
      </c>
      <c r="B32" s="77"/>
      <c r="C32" s="77"/>
      <c r="D32" s="106"/>
      <c r="E32" s="108"/>
    </row>
    <row r="33" spans="1:5" ht="12.75">
      <c r="A33" s="83" t="s">
        <v>125</v>
      </c>
      <c r="B33" s="111">
        <v>249</v>
      </c>
      <c r="C33" s="77">
        <v>258.6</v>
      </c>
      <c r="D33" s="106">
        <f>C33-B33</f>
        <v>9.600000000000023</v>
      </c>
      <c r="E33" s="108">
        <f>C33/B33-1</f>
        <v>0.03855421686746996</v>
      </c>
    </row>
    <row r="34" spans="1:5" ht="12.75">
      <c r="A34" s="84" t="s">
        <v>126</v>
      </c>
      <c r="B34" s="79">
        <v>51</v>
      </c>
      <c r="C34" s="79">
        <v>53</v>
      </c>
      <c r="D34" s="117">
        <f>C34-B34</f>
        <v>2</v>
      </c>
      <c r="E34" s="109">
        <f>C34/B34-1</f>
        <v>0.03921568627450989</v>
      </c>
    </row>
    <row r="36" spans="1:5" ht="12.75">
      <c r="A36" s="122"/>
      <c r="B36" s="77"/>
      <c r="C36" s="77"/>
      <c r="D36" s="106"/>
      <c r="E36" s="121"/>
    </row>
    <row r="38" spans="1:5" ht="12.75">
      <c r="A38" s="82" t="s">
        <v>107</v>
      </c>
      <c r="B38" s="147">
        <f>B2</f>
        <v>2004</v>
      </c>
      <c r="C38" s="147" t="str">
        <f>D2</f>
        <v>2005*</v>
      </c>
      <c r="D38" s="80" t="s">
        <v>98</v>
      </c>
      <c r="E38" s="75" t="s">
        <v>99</v>
      </c>
    </row>
    <row r="39" spans="1:5" ht="12.75">
      <c r="A39" s="89" t="s">
        <v>108</v>
      </c>
      <c r="B39" s="96">
        <f>B7</f>
        <v>16.89999999999999</v>
      </c>
      <c r="C39" s="96">
        <f>D7</f>
        <v>20.600000000000012</v>
      </c>
      <c r="D39" s="113">
        <f>C39-B39</f>
        <v>3.7000000000000206</v>
      </c>
      <c r="E39" s="112">
        <f>C39/B39-1</f>
        <v>0.2189349112426049</v>
      </c>
    </row>
    <row r="40" spans="1:5" ht="12.75">
      <c r="A40" s="83" t="s">
        <v>109</v>
      </c>
      <c r="B40" s="77">
        <v>292.5</v>
      </c>
      <c r="C40" s="77">
        <v>386.4</v>
      </c>
      <c r="D40" s="106">
        <f>C40-B40</f>
        <v>93.89999999999998</v>
      </c>
      <c r="E40" s="108">
        <f>C40/B40-1</f>
        <v>0.3210256410256409</v>
      </c>
    </row>
    <row r="41" spans="1:5" ht="12.75">
      <c r="A41" s="84" t="s">
        <v>110</v>
      </c>
      <c r="B41" s="101">
        <f>B39/B40</f>
        <v>0.05777777777777775</v>
      </c>
      <c r="C41" s="101">
        <f>C39/C40</f>
        <v>0.053312629399585955</v>
      </c>
      <c r="D41" s="119" t="s">
        <v>167</v>
      </c>
      <c r="E41" s="81"/>
    </row>
    <row r="42" ht="6" customHeight="1"/>
    <row r="43" ht="12.75">
      <c r="A43" s="149" t="s">
        <v>148</v>
      </c>
    </row>
    <row r="45" spans="1:5" ht="12.75">
      <c r="A45" s="82" t="s">
        <v>107</v>
      </c>
      <c r="B45" s="147">
        <f>B11</f>
        <v>2004</v>
      </c>
      <c r="C45" s="147">
        <f>D11</f>
        <v>2005</v>
      </c>
      <c r="D45" s="80" t="s">
        <v>98</v>
      </c>
      <c r="E45" s="75" t="s">
        <v>99</v>
      </c>
    </row>
    <row r="46" spans="1:5" ht="12.75">
      <c r="A46" s="89" t="s">
        <v>108</v>
      </c>
      <c r="B46" s="96">
        <f>B16</f>
        <v>16.89999999999999</v>
      </c>
      <c r="C46" s="96">
        <f>D16</f>
        <v>17.299999999999997</v>
      </c>
      <c r="D46" s="113">
        <f>C46-B46</f>
        <v>0.4000000000000057</v>
      </c>
      <c r="E46" s="112">
        <f>C46/B46-1</f>
        <v>0.02366863905325478</v>
      </c>
    </row>
    <row r="47" spans="1:5" ht="12.75">
      <c r="A47" s="83" t="s">
        <v>109</v>
      </c>
      <c r="B47" s="77">
        <v>292.5</v>
      </c>
      <c r="C47" s="111">
        <v>321</v>
      </c>
      <c r="D47" s="106">
        <f>C47-B47</f>
        <v>28.5</v>
      </c>
      <c r="E47" s="108">
        <f>C47/B47-1</f>
        <v>0.09743589743589753</v>
      </c>
    </row>
    <row r="48" spans="1:5" ht="12.75">
      <c r="A48" s="84" t="s">
        <v>110</v>
      </c>
      <c r="B48" s="101">
        <f>B46/B47</f>
        <v>0.05777777777777775</v>
      </c>
      <c r="C48" s="101">
        <f>C46/C47</f>
        <v>0.053894080996884725</v>
      </c>
      <c r="D48" s="119" t="s">
        <v>168</v>
      </c>
      <c r="E48" s="81"/>
    </row>
  </sheetData>
  <printOptions/>
  <pageMargins left="0.75" right="0.75" top="1" bottom="1" header="0.5" footer="0.5"/>
  <pageSetup orientation="portrait" paperSize="9"/>
  <ignoredErrors>
    <ignoredError sqref="D16" formulaRange="1"/>
    <ignoredError sqref="C7" formula="1"/>
    <ignoredError sqref="B7 B16:C1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dcterms:created xsi:type="dcterms:W3CDTF">2008-08-08T14:48:29Z</dcterms:created>
  <dcterms:modified xsi:type="dcterms:W3CDTF">2010-01-19T11:33:29Z</dcterms:modified>
  <cp:category/>
  <cp:version/>
  <cp:contentType/>
  <cp:contentStatus/>
</cp:coreProperties>
</file>